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8. DEZEMBRO 2025\"/>
    </mc:Choice>
  </mc:AlternateContent>
  <xr:revisionPtr revIDLastSave="0" documentId="13_ncr:1_{5F55F8B5-3E80-48CE-AAD2-263FF097CDDF}" xr6:coauthVersionLast="47" xr6:coauthVersionMax="47" xr10:uidLastSave="{00000000-0000-0000-0000-000000000000}"/>
  <bookViews>
    <workbookView xWindow="21480" yWindow="-120" windowWidth="21840" windowHeight="13020" activeTab="2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6" sheetId="34" r:id="rId7"/>
    <sheet name="5" sheetId="93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95" r:id="rId14"/>
    <sheet name="13" sheetId="94" r:id="rId15"/>
    <sheet name="14" sheetId="96" r:id="rId16"/>
    <sheet name="15" sheetId="97" r:id="rId17"/>
    <sheet name="16" sheetId="83" r:id="rId18"/>
    <sheet name="17" sheetId="98" r:id="rId19"/>
    <sheet name="18" sheetId="99" r:id="rId20"/>
    <sheet name="19" sheetId="100" r:id="rId21"/>
    <sheet name="20" sheetId="101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'11'!$A$1:$AG$92</definedName>
    <definedName name="_xlnm.Print_Area" localSheetId="14">'13'!$A$1:$AG$92</definedName>
    <definedName name="_xlnm.Print_Area" localSheetId="16">'15'!$A$1:$AG$92</definedName>
    <definedName name="_xlnm.Print_Area" localSheetId="17">'16'!$A$1:$P$96</definedName>
    <definedName name="_xlnm.Print_Area" localSheetId="19">'18'!$A$1:$AG$92</definedName>
    <definedName name="_xlnm.Print_Area" localSheetId="3">'2'!$A$1:$BC$68</definedName>
    <definedName name="_xlnm.Print_Area" localSheetId="21">'20'!$A$1:$AG$92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7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7" hidden="1">'5'!#REF!</definedName>
    <definedName name="Z_D2454DF7_9151_402B_B9E4_208D72282370_.wvu.Cols" localSheetId="6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'11'!$A$1:$AG$92</definedName>
    <definedName name="Z_D2454DF7_9151_402B_B9E4_208D72282370_.wvu.PrintArea" localSheetId="14" hidden="1">'13'!$A$1:$AG$92</definedName>
    <definedName name="Z_D2454DF7_9151_402B_B9E4_208D72282370_.wvu.PrintArea" localSheetId="16" hidden="1">'15'!$A$1:$AG$92</definedName>
    <definedName name="Z_D2454DF7_9151_402B_B9E4_208D72282370_.wvu.PrintArea" localSheetId="17" hidden="1">'16'!$A$1:$P$96</definedName>
    <definedName name="Z_D2454DF7_9151_402B_B9E4_208D72282370_.wvu.PrintArea" localSheetId="19" hidden="1">'18'!$A$1:$AG$92</definedName>
    <definedName name="Z_D2454DF7_9151_402B_B9E4_208D72282370_.wvu.PrintArea" localSheetId="21" hidden="1">'20'!$A$1:$AG$92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7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00" l="1"/>
  <c r="Q14" i="100"/>
  <c r="Q13" i="100"/>
  <c r="N14" i="100"/>
  <c r="N15" i="100"/>
  <c r="N13" i="100"/>
  <c r="N14" i="98"/>
  <c r="N15" i="98"/>
  <c r="N13" i="98"/>
  <c r="AI72" i="97"/>
  <c r="AJ72" i="97"/>
  <c r="AP72" i="97" s="1"/>
  <c r="AK72" i="97"/>
  <c r="AL72" i="97"/>
  <c r="AM72" i="97"/>
  <c r="AN72" i="97"/>
  <c r="AO72" i="97"/>
  <c r="AQ72" i="97"/>
  <c r="AI73" i="97"/>
  <c r="AJ73" i="97"/>
  <c r="AK73" i="97"/>
  <c r="AL73" i="97"/>
  <c r="AM73" i="97"/>
  <c r="AP73" i="97" s="1"/>
  <c r="AN73" i="97"/>
  <c r="AQ73" i="97" s="1"/>
  <c r="AO73" i="97"/>
  <c r="AI74" i="97"/>
  <c r="AJ74" i="97"/>
  <c r="AK74" i="97"/>
  <c r="AL74" i="97"/>
  <c r="AM74" i="97"/>
  <c r="AN74" i="97"/>
  <c r="AO74" i="97"/>
  <c r="AP74" i="97"/>
  <c r="AQ74" i="97"/>
  <c r="AE72" i="97"/>
  <c r="AF72" i="97"/>
  <c r="AG72" i="97"/>
  <c r="AE73" i="97"/>
  <c r="AF73" i="97"/>
  <c r="AG73" i="97"/>
  <c r="AE74" i="97"/>
  <c r="AF74" i="97"/>
  <c r="AG74" i="97"/>
  <c r="Q34" i="96"/>
  <c r="Q33" i="96"/>
  <c r="Q32" i="96"/>
  <c r="S29" i="96"/>
  <c r="N33" i="96"/>
  <c r="N34" i="96"/>
  <c r="N32" i="96"/>
  <c r="N14" i="95"/>
  <c r="N15" i="95"/>
  <c r="N13" i="95"/>
  <c r="AI72" i="36" l="1"/>
  <c r="AJ72" i="36"/>
  <c r="AK72" i="36"/>
  <c r="AL72" i="36"/>
  <c r="AM72" i="36"/>
  <c r="AP72" i="36" s="1"/>
  <c r="AN72" i="36"/>
  <c r="AO72" i="36"/>
  <c r="AQ72" i="36"/>
  <c r="AI73" i="36"/>
  <c r="AJ73" i="36"/>
  <c r="AK73" i="36"/>
  <c r="AL73" i="36"/>
  <c r="AM73" i="36"/>
  <c r="AP73" i="36" s="1"/>
  <c r="AN73" i="36"/>
  <c r="AQ73" i="36" s="1"/>
  <c r="AO73" i="36"/>
  <c r="AE72" i="36"/>
  <c r="AF72" i="36"/>
  <c r="AG72" i="36"/>
  <c r="AE73" i="36"/>
  <c r="AF73" i="36"/>
  <c r="AG73" i="36"/>
  <c r="N14" i="71"/>
  <c r="N15" i="71"/>
  <c r="N13" i="71"/>
  <c r="Q14" i="71"/>
  <c r="Q15" i="71"/>
  <c r="Q13" i="71"/>
  <c r="V20" i="87"/>
  <c r="AJ45" i="91" l="1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AK19" i="91" s="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N86" i="70"/>
  <c r="O85" i="70"/>
  <c r="P86" i="70"/>
  <c r="O86" i="70"/>
  <c r="N87" i="70"/>
  <c r="O87" i="70"/>
  <c r="P87" i="70" s="1"/>
  <c r="N88" i="70"/>
  <c r="O88" i="70"/>
  <c r="P88" i="70"/>
  <c r="N89" i="70"/>
  <c r="O89" i="70"/>
  <c r="P89" i="70"/>
  <c r="N90" i="70"/>
  <c r="P90" i="70" s="1"/>
  <c r="O90" i="70"/>
  <c r="O91" i="70"/>
  <c r="N92" i="70"/>
  <c r="O92" i="70"/>
  <c r="P92" i="70"/>
  <c r="O93" i="70"/>
  <c r="L86" i="70"/>
  <c r="L87" i="70"/>
  <c r="L88" i="70"/>
  <c r="L89" i="70"/>
  <c r="L90" i="70"/>
  <c r="L92" i="70"/>
  <c r="F86" i="70"/>
  <c r="F87" i="70"/>
  <c r="F88" i="70"/>
  <c r="F89" i="70"/>
  <c r="F90" i="70"/>
  <c r="F92" i="70"/>
  <c r="AE72" i="101"/>
  <c r="AF72" i="101"/>
  <c r="AG72" i="101"/>
  <c r="AI72" i="101"/>
  <c r="AJ72" i="101"/>
  <c r="AK72" i="101"/>
  <c r="AL72" i="101"/>
  <c r="AO72" i="101" s="1"/>
  <c r="AM72" i="101"/>
  <c r="AP72" i="101" s="1"/>
  <c r="AN72" i="101"/>
  <c r="AQ72" i="101"/>
  <c r="AE73" i="101"/>
  <c r="AF73" i="101"/>
  <c r="AG73" i="101"/>
  <c r="AI73" i="101"/>
  <c r="AJ73" i="101"/>
  <c r="AK73" i="101"/>
  <c r="AL73" i="101"/>
  <c r="AO73" i="101" s="1"/>
  <c r="AM73" i="101"/>
  <c r="AP73" i="101" s="1"/>
  <c r="AN73" i="101"/>
  <c r="AQ73" i="101"/>
  <c r="AE72" i="99"/>
  <c r="AF72" i="99"/>
  <c r="AG72" i="99"/>
  <c r="AI72" i="99"/>
  <c r="AJ72" i="99"/>
  <c r="AK72" i="99"/>
  <c r="AL72" i="99"/>
  <c r="AO72" i="99" s="1"/>
  <c r="AM72" i="99"/>
  <c r="AP72" i="99" s="1"/>
  <c r="AN72" i="99"/>
  <c r="AQ72" i="99"/>
  <c r="AE73" i="99"/>
  <c r="AF73" i="99"/>
  <c r="AG73" i="99"/>
  <c r="AI73" i="99"/>
  <c r="AJ73" i="99"/>
  <c r="AK73" i="99"/>
  <c r="AL73" i="99"/>
  <c r="AO73" i="99" s="1"/>
  <c r="AM73" i="99"/>
  <c r="AP73" i="99" s="1"/>
  <c r="AN73" i="99"/>
  <c r="AQ73" i="99"/>
  <c r="AE74" i="99"/>
  <c r="AF74" i="99"/>
  <c r="AG74" i="99"/>
  <c r="AI74" i="99"/>
  <c r="AJ74" i="99"/>
  <c r="AK74" i="99"/>
  <c r="AL74" i="99"/>
  <c r="AO74" i="99" s="1"/>
  <c r="AM74" i="99"/>
  <c r="AP74" i="99" s="1"/>
  <c r="AN74" i="99"/>
  <c r="AQ74" i="99"/>
  <c r="AI72" i="94"/>
  <c r="AJ72" i="94"/>
  <c r="AK72" i="94"/>
  <c r="AL72" i="94"/>
  <c r="AO72" i="94" s="1"/>
  <c r="AM72" i="94"/>
  <c r="AN72" i="94"/>
  <c r="AQ72" i="94" s="1"/>
  <c r="AP72" i="94"/>
  <c r="AI73" i="94"/>
  <c r="AJ73" i="94"/>
  <c r="AP73" i="94" s="1"/>
  <c r="AK73" i="94"/>
  <c r="AL73" i="94"/>
  <c r="AM73" i="94"/>
  <c r="AN73" i="94"/>
  <c r="AQ73" i="94" s="1"/>
  <c r="AO73" i="94"/>
  <c r="AI74" i="94"/>
  <c r="AO74" i="94" s="1"/>
  <c r="AJ74" i="94"/>
  <c r="AK74" i="94"/>
  <c r="AL74" i="94"/>
  <c r="AM74" i="94"/>
  <c r="AP74" i="94" s="1"/>
  <c r="AN74" i="94"/>
  <c r="AQ74" i="94" s="1"/>
  <c r="AE72" i="94"/>
  <c r="AF72" i="94"/>
  <c r="AG72" i="94"/>
  <c r="AE73" i="94"/>
  <c r="AF73" i="94"/>
  <c r="AG73" i="94"/>
  <c r="AE74" i="94"/>
  <c r="AF74" i="94"/>
  <c r="AG74" i="94"/>
  <c r="X69" i="36"/>
  <c r="X70" i="36"/>
  <c r="X71" i="36"/>
  <c r="X72" i="36"/>
  <c r="X73" i="36"/>
  <c r="X74" i="36"/>
  <c r="X75" i="36"/>
  <c r="X76" i="36"/>
  <c r="X77" i="36"/>
  <c r="X78" i="36"/>
  <c r="X79" i="36"/>
  <c r="X80" i="36"/>
  <c r="X81" i="36"/>
  <c r="X82" i="36"/>
  <c r="X83" i="36"/>
  <c r="X84" i="36"/>
  <c r="X85" i="36"/>
  <c r="X86" i="36"/>
  <c r="X87" i="36"/>
  <c r="X88" i="36"/>
  <c r="X89" i="36"/>
  <c r="X90" i="36"/>
  <c r="X91" i="36"/>
  <c r="X92" i="36"/>
  <c r="X93" i="36"/>
  <c r="X94" i="36"/>
  <c r="X95" i="36"/>
  <c r="N93" i="86"/>
  <c r="O93" i="86"/>
  <c r="P93" i="86"/>
  <c r="N94" i="86"/>
  <c r="P94" i="86" s="1"/>
  <c r="O94" i="86"/>
  <c r="L93" i="86"/>
  <c r="F93" i="86"/>
  <c r="D33" i="93"/>
  <c r="C33" i="93"/>
  <c r="AN97" i="101"/>
  <c r="AM97" i="101"/>
  <c r="AL97" i="101"/>
  <c r="AO97" i="101" s="1"/>
  <c r="AK97" i="101"/>
  <c r="AJ97" i="101"/>
  <c r="AI97" i="101"/>
  <c r="AG97" i="101"/>
  <c r="AF97" i="101"/>
  <c r="AE97" i="101"/>
  <c r="P97" i="101"/>
  <c r="O97" i="101"/>
  <c r="N97" i="101"/>
  <c r="W96" i="101"/>
  <c r="AC96" i="101" s="1"/>
  <c r="V96" i="101"/>
  <c r="U96" i="101"/>
  <c r="T96" i="101"/>
  <c r="S96" i="101"/>
  <c r="Y96" i="101" s="1"/>
  <c r="R96" i="101"/>
  <c r="G96" i="101"/>
  <c r="F96" i="101"/>
  <c r="E96" i="101"/>
  <c r="D96" i="101"/>
  <c r="J96" i="101" s="1"/>
  <c r="C96" i="101"/>
  <c r="B96" i="101"/>
  <c r="H96" i="101" s="1"/>
  <c r="AN95" i="101"/>
  <c r="AM95" i="101"/>
  <c r="AL95" i="101"/>
  <c r="AK95" i="101"/>
  <c r="AJ95" i="101"/>
  <c r="AI95" i="101"/>
  <c r="AG95" i="101"/>
  <c r="AF95" i="101"/>
  <c r="AE95" i="101"/>
  <c r="AC95" i="101"/>
  <c r="AB95" i="101"/>
  <c r="AA95" i="101"/>
  <c r="Z95" i="101"/>
  <c r="Y95" i="101"/>
  <c r="X95" i="101"/>
  <c r="P95" i="101"/>
  <c r="O95" i="101"/>
  <c r="N95" i="101"/>
  <c r="M95" i="101"/>
  <c r="L95" i="101"/>
  <c r="K95" i="101"/>
  <c r="J95" i="101"/>
  <c r="I95" i="101"/>
  <c r="H95" i="101"/>
  <c r="AN94" i="101"/>
  <c r="AM94" i="101"/>
  <c r="AL94" i="101"/>
  <c r="AK94" i="101"/>
  <c r="AJ94" i="101"/>
  <c r="AI94" i="101"/>
  <c r="AG94" i="101"/>
  <c r="AF94" i="101"/>
  <c r="AE94" i="101"/>
  <c r="AC94" i="101"/>
  <c r="AB94" i="101"/>
  <c r="AA94" i="101"/>
  <c r="Z94" i="101"/>
  <c r="Y94" i="101"/>
  <c r="X94" i="101"/>
  <c r="P94" i="101"/>
  <c r="O94" i="101"/>
  <c r="N94" i="101"/>
  <c r="M94" i="101"/>
  <c r="L94" i="101"/>
  <c r="K94" i="101"/>
  <c r="J94" i="101"/>
  <c r="I94" i="101"/>
  <c r="H94" i="101"/>
  <c r="AN93" i="101"/>
  <c r="AM93" i="101"/>
  <c r="AL93" i="101"/>
  <c r="AK93" i="101"/>
  <c r="AJ93" i="101"/>
  <c r="AI93" i="101"/>
  <c r="AG93" i="101"/>
  <c r="AF93" i="101"/>
  <c r="AE93" i="101"/>
  <c r="AC93" i="101"/>
  <c r="AB93" i="101"/>
  <c r="AA93" i="101"/>
  <c r="Z93" i="101"/>
  <c r="Y93" i="101"/>
  <c r="X93" i="101"/>
  <c r="P93" i="101"/>
  <c r="O93" i="101"/>
  <c r="N93" i="101"/>
  <c r="M93" i="101"/>
  <c r="L93" i="101"/>
  <c r="K93" i="101"/>
  <c r="J93" i="101"/>
  <c r="I93" i="101"/>
  <c r="H93" i="101"/>
  <c r="AN92" i="101"/>
  <c r="AM92" i="101"/>
  <c r="AL92" i="101"/>
  <c r="AO92" i="101" s="1"/>
  <c r="AK92" i="101"/>
  <c r="AJ92" i="101"/>
  <c r="AI92" i="101"/>
  <c r="AG92" i="101"/>
  <c r="AF92" i="101"/>
  <c r="AE92" i="101"/>
  <c r="AC92" i="101"/>
  <c r="AB92" i="101"/>
  <c r="AA92" i="101"/>
  <c r="Z92" i="101"/>
  <c r="Y92" i="101"/>
  <c r="X92" i="101"/>
  <c r="P92" i="101"/>
  <c r="O92" i="101"/>
  <c r="N92" i="101"/>
  <c r="M92" i="101"/>
  <c r="L92" i="101"/>
  <c r="K92" i="101"/>
  <c r="J92" i="101"/>
  <c r="I92" i="101"/>
  <c r="H92" i="101"/>
  <c r="AN91" i="101"/>
  <c r="AM91" i="101"/>
  <c r="AL91" i="101"/>
  <c r="AK91" i="101"/>
  <c r="AJ91" i="101"/>
  <c r="AI91" i="101"/>
  <c r="AG91" i="101"/>
  <c r="AF91" i="101"/>
  <c r="AE91" i="101"/>
  <c r="AC91" i="101"/>
  <c r="AB91" i="101"/>
  <c r="AA91" i="101"/>
  <c r="Z91" i="101"/>
  <c r="Y91" i="101"/>
  <c r="X91" i="101"/>
  <c r="P91" i="101"/>
  <c r="O91" i="101"/>
  <c r="N91" i="101"/>
  <c r="M91" i="101"/>
  <c r="L91" i="101"/>
  <c r="K91" i="101"/>
  <c r="J91" i="101"/>
  <c r="I91" i="101"/>
  <c r="H91" i="101"/>
  <c r="AN90" i="101"/>
  <c r="AM90" i="101"/>
  <c r="AL90" i="101"/>
  <c r="AK90" i="101"/>
  <c r="AJ90" i="101"/>
  <c r="AI90" i="101"/>
  <c r="AG90" i="101"/>
  <c r="AF90" i="101"/>
  <c r="AE90" i="101"/>
  <c r="AC90" i="101"/>
  <c r="AB90" i="101"/>
  <c r="AA90" i="101"/>
  <c r="Z90" i="101"/>
  <c r="Y90" i="101"/>
  <c r="X90" i="101"/>
  <c r="P90" i="101"/>
  <c r="O90" i="101"/>
  <c r="N90" i="101"/>
  <c r="M90" i="101"/>
  <c r="L90" i="101"/>
  <c r="K90" i="101"/>
  <c r="J90" i="101"/>
  <c r="I90" i="101"/>
  <c r="H90" i="101"/>
  <c r="AN89" i="101"/>
  <c r="AM89" i="101"/>
  <c r="AL89" i="101"/>
  <c r="AO89" i="101" s="1"/>
  <c r="AK89" i="101"/>
  <c r="AJ89" i="101"/>
  <c r="AI89" i="101"/>
  <c r="AG89" i="101"/>
  <c r="AF89" i="101"/>
  <c r="AE89" i="101"/>
  <c r="AC89" i="101"/>
  <c r="AB89" i="101"/>
  <c r="AA89" i="101"/>
  <c r="Z89" i="101"/>
  <c r="Y89" i="101"/>
  <c r="X89" i="101"/>
  <c r="P89" i="101"/>
  <c r="O89" i="101"/>
  <c r="N89" i="101"/>
  <c r="M89" i="101"/>
  <c r="L89" i="101"/>
  <c r="K89" i="101"/>
  <c r="J89" i="101"/>
  <c r="I89" i="101"/>
  <c r="H89" i="101"/>
  <c r="AN88" i="101"/>
  <c r="AM88" i="101"/>
  <c r="AL88" i="101"/>
  <c r="AO88" i="101" s="1"/>
  <c r="AK88" i="101"/>
  <c r="AJ88" i="101"/>
  <c r="AI88" i="101"/>
  <c r="AG88" i="101"/>
  <c r="AF88" i="101"/>
  <c r="AE88" i="101"/>
  <c r="AC88" i="101"/>
  <c r="AB88" i="101"/>
  <c r="AA88" i="101"/>
  <c r="Z88" i="101"/>
  <c r="Y88" i="101"/>
  <c r="X88" i="101"/>
  <c r="P88" i="101"/>
  <c r="O88" i="101"/>
  <c r="N88" i="101"/>
  <c r="M88" i="101"/>
  <c r="L88" i="101"/>
  <c r="K88" i="101"/>
  <c r="J88" i="101"/>
  <c r="I88" i="101"/>
  <c r="H88" i="101"/>
  <c r="AN87" i="101"/>
  <c r="AM87" i="101"/>
  <c r="AL87" i="101"/>
  <c r="AK87" i="101"/>
  <c r="AJ87" i="101"/>
  <c r="AI87" i="101"/>
  <c r="AG87" i="101"/>
  <c r="AF87" i="101"/>
  <c r="AE87" i="101"/>
  <c r="AC87" i="101"/>
  <c r="AB87" i="101"/>
  <c r="AA87" i="101"/>
  <c r="Z87" i="101"/>
  <c r="Y87" i="101"/>
  <c r="X87" i="101"/>
  <c r="P87" i="101"/>
  <c r="O87" i="101"/>
  <c r="N87" i="101"/>
  <c r="M87" i="101"/>
  <c r="L87" i="101"/>
  <c r="K87" i="101"/>
  <c r="J87" i="101"/>
  <c r="I87" i="101"/>
  <c r="H87" i="101"/>
  <c r="AN86" i="101"/>
  <c r="AM86" i="101"/>
  <c r="AP86" i="101" s="1"/>
  <c r="AL86" i="101"/>
  <c r="AK86" i="101"/>
  <c r="AJ86" i="101"/>
  <c r="AI86" i="101"/>
  <c r="AG86" i="101"/>
  <c r="AF86" i="101"/>
  <c r="AE86" i="101"/>
  <c r="AC86" i="101"/>
  <c r="AB86" i="101"/>
  <c r="AA86" i="101"/>
  <c r="Z86" i="101"/>
  <c r="Y86" i="101"/>
  <c r="X86" i="101"/>
  <c r="P86" i="101"/>
  <c r="O86" i="101"/>
  <c r="N86" i="101"/>
  <c r="M86" i="101"/>
  <c r="L86" i="101"/>
  <c r="K86" i="101"/>
  <c r="J86" i="101"/>
  <c r="I86" i="101"/>
  <c r="H86" i="101"/>
  <c r="AN85" i="101"/>
  <c r="AM85" i="101"/>
  <c r="AL85" i="101"/>
  <c r="AO85" i="101" s="1"/>
  <c r="AK85" i="101"/>
  <c r="AJ85" i="101"/>
  <c r="AI85" i="101"/>
  <c r="AG85" i="101"/>
  <c r="AF85" i="101"/>
  <c r="AE85" i="101"/>
  <c r="AC85" i="101"/>
  <c r="AB85" i="101"/>
  <c r="AA85" i="101"/>
  <c r="Z85" i="101"/>
  <c r="Y85" i="101"/>
  <c r="X85" i="101"/>
  <c r="P85" i="101"/>
  <c r="O85" i="101"/>
  <c r="N85" i="101"/>
  <c r="M85" i="101"/>
  <c r="L85" i="101"/>
  <c r="K85" i="101"/>
  <c r="J85" i="101"/>
  <c r="I85" i="101"/>
  <c r="H85" i="101"/>
  <c r="AN84" i="101"/>
  <c r="AM84" i="101"/>
  <c r="AL84" i="101"/>
  <c r="AO84" i="101" s="1"/>
  <c r="AK84" i="101"/>
  <c r="AJ84" i="101"/>
  <c r="AI84" i="101"/>
  <c r="AG84" i="101"/>
  <c r="AF84" i="101"/>
  <c r="AE84" i="101"/>
  <c r="AC84" i="101"/>
  <c r="AB84" i="101"/>
  <c r="AA84" i="101"/>
  <c r="Z84" i="101"/>
  <c r="Y84" i="101"/>
  <c r="X84" i="101"/>
  <c r="P84" i="101"/>
  <c r="O84" i="101"/>
  <c r="N84" i="101"/>
  <c r="M84" i="101"/>
  <c r="L84" i="101"/>
  <c r="K84" i="101"/>
  <c r="J84" i="101"/>
  <c r="I84" i="101"/>
  <c r="H84" i="101"/>
  <c r="AN83" i="101"/>
  <c r="AM83" i="101"/>
  <c r="AL83" i="101"/>
  <c r="AK83" i="101"/>
  <c r="AJ83" i="101"/>
  <c r="AI83" i="101"/>
  <c r="AG83" i="101"/>
  <c r="AF83" i="101"/>
  <c r="AE83" i="101"/>
  <c r="AC83" i="101"/>
  <c r="AB83" i="101"/>
  <c r="AA83" i="101"/>
  <c r="Z83" i="101"/>
  <c r="Y83" i="101"/>
  <c r="X83" i="101"/>
  <c r="P83" i="101"/>
  <c r="O83" i="101"/>
  <c r="N83" i="101"/>
  <c r="M83" i="101"/>
  <c r="L83" i="101"/>
  <c r="K83" i="101"/>
  <c r="J83" i="101"/>
  <c r="I83" i="101"/>
  <c r="H83" i="101"/>
  <c r="AN82" i="101"/>
  <c r="AQ82" i="101" s="1"/>
  <c r="AM82" i="101"/>
  <c r="AP82" i="101" s="1"/>
  <c r="AL82" i="101"/>
  <c r="AK82" i="101"/>
  <c r="AJ82" i="101"/>
  <c r="AI82" i="101"/>
  <c r="AG82" i="101"/>
  <c r="AF82" i="101"/>
  <c r="AE82" i="101"/>
  <c r="AC82" i="101"/>
  <c r="AB82" i="101"/>
  <c r="AA82" i="101"/>
  <c r="Z82" i="101"/>
  <c r="Y82" i="101"/>
  <c r="X82" i="101"/>
  <c r="P82" i="101"/>
  <c r="O82" i="101"/>
  <c r="N82" i="101"/>
  <c r="M82" i="101"/>
  <c r="L82" i="101"/>
  <c r="K82" i="101"/>
  <c r="J82" i="101"/>
  <c r="I82" i="101"/>
  <c r="H82" i="101"/>
  <c r="AN81" i="101"/>
  <c r="AM81" i="101"/>
  <c r="AL81" i="101"/>
  <c r="AK81" i="101"/>
  <c r="AJ81" i="101"/>
  <c r="AI81" i="101"/>
  <c r="AG81" i="101"/>
  <c r="AF81" i="101"/>
  <c r="AE81" i="101"/>
  <c r="AC81" i="101"/>
  <c r="AB81" i="101"/>
  <c r="AA81" i="101"/>
  <c r="Z81" i="101"/>
  <c r="Y81" i="101"/>
  <c r="X81" i="101"/>
  <c r="P81" i="101"/>
  <c r="O81" i="101"/>
  <c r="N81" i="101"/>
  <c r="M81" i="101"/>
  <c r="L81" i="101"/>
  <c r="K81" i="101"/>
  <c r="J81" i="101"/>
  <c r="I81" i="101"/>
  <c r="H81" i="101"/>
  <c r="AN80" i="101"/>
  <c r="AM80" i="101"/>
  <c r="AL80" i="101"/>
  <c r="AK80" i="101"/>
  <c r="AJ80" i="101"/>
  <c r="AI80" i="101"/>
  <c r="AO80" i="101" s="1"/>
  <c r="AG80" i="101"/>
  <c r="AF80" i="101"/>
  <c r="AE80" i="101"/>
  <c r="AC80" i="101"/>
  <c r="AB80" i="101"/>
  <c r="AA80" i="101"/>
  <c r="Z80" i="101"/>
  <c r="Y80" i="101"/>
  <c r="X80" i="101"/>
  <c r="P80" i="101"/>
  <c r="O80" i="101"/>
  <c r="N80" i="101"/>
  <c r="M80" i="101"/>
  <c r="L80" i="101"/>
  <c r="K80" i="101"/>
  <c r="J80" i="101"/>
  <c r="I80" i="101"/>
  <c r="H80" i="101"/>
  <c r="AN79" i="101"/>
  <c r="AQ79" i="101" s="1"/>
  <c r="AM79" i="101"/>
  <c r="AL79" i="101"/>
  <c r="AK79" i="101"/>
  <c r="AJ79" i="101"/>
  <c r="AI79" i="101"/>
  <c r="AG79" i="101"/>
  <c r="AF79" i="101"/>
  <c r="AE79" i="101"/>
  <c r="AC79" i="101"/>
  <c r="AB79" i="101"/>
  <c r="AA79" i="101"/>
  <c r="Z79" i="101"/>
  <c r="Y79" i="101"/>
  <c r="X79" i="101"/>
  <c r="P79" i="101"/>
  <c r="O79" i="101"/>
  <c r="N79" i="101"/>
  <c r="M79" i="101"/>
  <c r="L79" i="101"/>
  <c r="K79" i="101"/>
  <c r="J79" i="101"/>
  <c r="I79" i="101"/>
  <c r="H79" i="101"/>
  <c r="AN78" i="101"/>
  <c r="AQ78" i="101" s="1"/>
  <c r="AM78" i="101"/>
  <c r="AL78" i="101"/>
  <c r="AK78" i="101"/>
  <c r="AJ78" i="101"/>
  <c r="AI78" i="101"/>
  <c r="AG78" i="101"/>
  <c r="AF78" i="101"/>
  <c r="AE78" i="101"/>
  <c r="AC78" i="101"/>
  <c r="AB78" i="101"/>
  <c r="AA78" i="101"/>
  <c r="Z78" i="101"/>
  <c r="Y78" i="101"/>
  <c r="X78" i="101"/>
  <c r="P78" i="101"/>
  <c r="O78" i="101"/>
  <c r="N78" i="101"/>
  <c r="M78" i="101"/>
  <c r="L78" i="101"/>
  <c r="K78" i="101"/>
  <c r="J78" i="101"/>
  <c r="I78" i="101"/>
  <c r="H78" i="101"/>
  <c r="AN77" i="101"/>
  <c r="AM77" i="101"/>
  <c r="AL77" i="101"/>
  <c r="AK77" i="101"/>
  <c r="AJ77" i="101"/>
  <c r="AI77" i="101"/>
  <c r="AG77" i="101"/>
  <c r="AF77" i="101"/>
  <c r="AE77" i="101"/>
  <c r="AC77" i="101"/>
  <c r="AB77" i="101"/>
  <c r="AA77" i="101"/>
  <c r="Z77" i="101"/>
  <c r="Y77" i="101"/>
  <c r="X77" i="101"/>
  <c r="P77" i="101"/>
  <c r="O77" i="101"/>
  <c r="N77" i="101"/>
  <c r="M77" i="101"/>
  <c r="L77" i="101"/>
  <c r="K77" i="101"/>
  <c r="J77" i="101"/>
  <c r="I77" i="101"/>
  <c r="H77" i="101"/>
  <c r="AO76" i="101"/>
  <c r="AN76" i="101"/>
  <c r="AM76" i="101"/>
  <c r="AL76" i="101"/>
  <c r="AK76" i="101"/>
  <c r="AJ76" i="101"/>
  <c r="AI76" i="101"/>
  <c r="AG76" i="101"/>
  <c r="AF76" i="101"/>
  <c r="AE76" i="101"/>
  <c r="AC76" i="101"/>
  <c r="AB76" i="101"/>
  <c r="AA76" i="101"/>
  <c r="Z76" i="101"/>
  <c r="Y76" i="101"/>
  <c r="X76" i="101"/>
  <c r="P76" i="101"/>
  <c r="O76" i="101"/>
  <c r="N76" i="101"/>
  <c r="M76" i="101"/>
  <c r="L76" i="101"/>
  <c r="K76" i="101"/>
  <c r="J76" i="101"/>
  <c r="I76" i="101"/>
  <c r="H76" i="101"/>
  <c r="AN75" i="101"/>
  <c r="AM75" i="101"/>
  <c r="AL75" i="101"/>
  <c r="AK75" i="101"/>
  <c r="AJ75" i="101"/>
  <c r="AI75" i="101"/>
  <c r="AG75" i="101"/>
  <c r="AF75" i="101"/>
  <c r="AE75" i="101"/>
  <c r="AC75" i="101"/>
  <c r="AB75" i="101"/>
  <c r="AA75" i="101"/>
  <c r="Z75" i="101"/>
  <c r="Y75" i="101"/>
  <c r="X75" i="101"/>
  <c r="P75" i="101"/>
  <c r="O75" i="101"/>
  <c r="N75" i="101"/>
  <c r="M75" i="101"/>
  <c r="L75" i="101"/>
  <c r="K75" i="101"/>
  <c r="J75" i="101"/>
  <c r="I75" i="101"/>
  <c r="H75" i="101"/>
  <c r="AN74" i="101"/>
  <c r="AM74" i="101"/>
  <c r="AL74" i="101"/>
  <c r="AK74" i="101"/>
  <c r="AJ74" i="101"/>
  <c r="AI74" i="101"/>
  <c r="AG74" i="101"/>
  <c r="AF74" i="101"/>
  <c r="AE74" i="101"/>
  <c r="AC74" i="101"/>
  <c r="AB74" i="101"/>
  <c r="AA74" i="101"/>
  <c r="Z74" i="101"/>
  <c r="Y74" i="101"/>
  <c r="X74" i="101"/>
  <c r="P74" i="101"/>
  <c r="O74" i="101"/>
  <c r="N74" i="101"/>
  <c r="M74" i="101"/>
  <c r="L74" i="101"/>
  <c r="K74" i="101"/>
  <c r="J74" i="101"/>
  <c r="I74" i="101"/>
  <c r="H74" i="101"/>
  <c r="AC73" i="101"/>
  <c r="AB73" i="101"/>
  <c r="AA73" i="101"/>
  <c r="Z73" i="101"/>
  <c r="Y73" i="101"/>
  <c r="X73" i="101"/>
  <c r="P73" i="101"/>
  <c r="O73" i="101"/>
  <c r="N73" i="101"/>
  <c r="M73" i="101"/>
  <c r="L73" i="101"/>
  <c r="K73" i="101"/>
  <c r="J73" i="101"/>
  <c r="I73" i="101"/>
  <c r="H73" i="101"/>
  <c r="AC72" i="101"/>
  <c r="AB72" i="101"/>
  <c r="AA72" i="101"/>
  <c r="Z72" i="101"/>
  <c r="Y72" i="101"/>
  <c r="X72" i="101"/>
  <c r="P72" i="101"/>
  <c r="O72" i="101"/>
  <c r="N72" i="101"/>
  <c r="M72" i="101"/>
  <c r="L72" i="101"/>
  <c r="K72" i="101"/>
  <c r="J72" i="101"/>
  <c r="I72" i="101"/>
  <c r="H72" i="101"/>
  <c r="AN71" i="101"/>
  <c r="AQ71" i="101" s="1"/>
  <c r="AM71" i="101"/>
  <c r="AL71" i="101"/>
  <c r="AK71" i="101"/>
  <c r="AJ71" i="101"/>
  <c r="AI71" i="101"/>
  <c r="AG71" i="101"/>
  <c r="AF71" i="101"/>
  <c r="AE71" i="101"/>
  <c r="AC71" i="101"/>
  <c r="AB71" i="101"/>
  <c r="AA71" i="101"/>
  <c r="Z71" i="101"/>
  <c r="Y71" i="101"/>
  <c r="X71" i="101"/>
  <c r="P71" i="101"/>
  <c r="O71" i="101"/>
  <c r="N71" i="101"/>
  <c r="M71" i="101"/>
  <c r="L71" i="101"/>
  <c r="K71" i="101"/>
  <c r="J71" i="101"/>
  <c r="I71" i="101"/>
  <c r="H71" i="101"/>
  <c r="AN70" i="101"/>
  <c r="AQ70" i="101" s="1"/>
  <c r="AM70" i="101"/>
  <c r="AP70" i="101" s="1"/>
  <c r="AL70" i="101"/>
  <c r="AK70" i="101"/>
  <c r="AJ70" i="101"/>
  <c r="AI70" i="101"/>
  <c r="AG70" i="101"/>
  <c r="AF70" i="101"/>
  <c r="AE70" i="101"/>
  <c r="AC70" i="101"/>
  <c r="AB70" i="101"/>
  <c r="AA70" i="101"/>
  <c r="Z70" i="101"/>
  <c r="Y70" i="101"/>
  <c r="X70" i="101"/>
  <c r="P70" i="101"/>
  <c r="O70" i="101"/>
  <c r="N70" i="101"/>
  <c r="M70" i="101"/>
  <c r="L70" i="101"/>
  <c r="K70" i="101"/>
  <c r="J70" i="101"/>
  <c r="I70" i="101"/>
  <c r="H70" i="101"/>
  <c r="AO69" i="101"/>
  <c r="AN69" i="101"/>
  <c r="AM69" i="101"/>
  <c r="AL69" i="101"/>
  <c r="AK69" i="101"/>
  <c r="AJ69" i="101"/>
  <c r="AP69" i="101" s="1"/>
  <c r="AI69" i="101"/>
  <c r="AG69" i="101"/>
  <c r="AF69" i="101"/>
  <c r="AE69" i="101"/>
  <c r="AC69" i="101"/>
  <c r="AC97" i="101" s="1"/>
  <c r="AB69" i="101"/>
  <c r="AA69" i="101"/>
  <c r="Z69" i="101"/>
  <c r="Y69" i="101"/>
  <c r="X69" i="101"/>
  <c r="P69" i="101"/>
  <c r="O69" i="101"/>
  <c r="N69" i="101"/>
  <c r="M69" i="101"/>
  <c r="L69" i="101"/>
  <c r="K69" i="101"/>
  <c r="J69" i="101"/>
  <c r="J97" i="101" s="1"/>
  <c r="I69" i="101"/>
  <c r="H69" i="101"/>
  <c r="H67" i="101"/>
  <c r="X67" i="101" s="1"/>
  <c r="AN63" i="101"/>
  <c r="AM63" i="101"/>
  <c r="AP63" i="101" s="1"/>
  <c r="AL63" i="101"/>
  <c r="AK63" i="101"/>
  <c r="AJ63" i="101"/>
  <c r="AI63" i="101"/>
  <c r="AG63" i="101"/>
  <c r="AF63" i="101"/>
  <c r="AE63" i="101"/>
  <c r="P63" i="101"/>
  <c r="O63" i="101"/>
  <c r="N63" i="101"/>
  <c r="W62" i="101"/>
  <c r="V62" i="101"/>
  <c r="AB62" i="101" s="1"/>
  <c r="U62" i="101"/>
  <c r="T62" i="101"/>
  <c r="Z62" i="101" s="1"/>
  <c r="S62" i="101"/>
  <c r="R62" i="101"/>
  <c r="X62" i="101" s="1"/>
  <c r="G62" i="101"/>
  <c r="F62" i="101"/>
  <c r="E62" i="101"/>
  <c r="K62" i="101" s="1"/>
  <c r="D62" i="101"/>
  <c r="J62" i="101" s="1"/>
  <c r="C62" i="101"/>
  <c r="I62" i="101" s="1"/>
  <c r="B62" i="101"/>
  <c r="AN61" i="101"/>
  <c r="AM61" i="101"/>
  <c r="AL61" i="101"/>
  <c r="AO61" i="101" s="1"/>
  <c r="AK61" i="101"/>
  <c r="AJ61" i="101"/>
  <c r="AI61" i="101"/>
  <c r="AG61" i="101"/>
  <c r="AF61" i="101"/>
  <c r="AE61" i="101"/>
  <c r="AC61" i="101"/>
  <c r="AB61" i="101"/>
  <c r="AA61" i="101"/>
  <c r="Z61" i="101"/>
  <c r="Y61" i="101"/>
  <c r="X61" i="101"/>
  <c r="P61" i="101"/>
  <c r="O61" i="101"/>
  <c r="N61" i="101"/>
  <c r="M61" i="101"/>
  <c r="L61" i="101"/>
  <c r="K61" i="101"/>
  <c r="J61" i="101"/>
  <c r="I61" i="101"/>
  <c r="H61" i="101"/>
  <c r="AN60" i="101"/>
  <c r="AM60" i="101"/>
  <c r="AL60" i="101"/>
  <c r="AK60" i="101"/>
  <c r="AJ60" i="101"/>
  <c r="AI60" i="101"/>
  <c r="AG60" i="101"/>
  <c r="AF60" i="101"/>
  <c r="AE60" i="101"/>
  <c r="AC60" i="101"/>
  <c r="AB60" i="101"/>
  <c r="AA60" i="101"/>
  <c r="Z60" i="101"/>
  <c r="Y60" i="101"/>
  <c r="X60" i="101"/>
  <c r="P60" i="101"/>
  <c r="O60" i="101"/>
  <c r="N60" i="101"/>
  <c r="M60" i="101"/>
  <c r="L60" i="101"/>
  <c r="K60" i="101"/>
  <c r="J60" i="101"/>
  <c r="I60" i="101"/>
  <c r="H60" i="101"/>
  <c r="AN59" i="101"/>
  <c r="AM59" i="101"/>
  <c r="AL59" i="101"/>
  <c r="AK59" i="101"/>
  <c r="AJ59" i="101"/>
  <c r="AG59" i="101"/>
  <c r="AF59" i="101"/>
  <c r="AC59" i="101"/>
  <c r="AB59" i="101"/>
  <c r="AA59" i="101"/>
  <c r="Z59" i="101"/>
  <c r="Y59" i="101"/>
  <c r="X59" i="101"/>
  <c r="P59" i="101"/>
  <c r="O59" i="101"/>
  <c r="M59" i="101"/>
  <c r="L59" i="101"/>
  <c r="K59" i="101"/>
  <c r="J59" i="101"/>
  <c r="I59" i="101"/>
  <c r="H59" i="101"/>
  <c r="AN58" i="101"/>
  <c r="AM58" i="101"/>
  <c r="AP58" i="101" s="1"/>
  <c r="AL58" i="101"/>
  <c r="AO58" i="101" s="1"/>
  <c r="AK58" i="101"/>
  <c r="AJ58" i="101"/>
  <c r="AI58" i="101"/>
  <c r="AG58" i="101"/>
  <c r="AF58" i="101"/>
  <c r="AE58" i="101"/>
  <c r="AC58" i="101"/>
  <c r="AB58" i="101"/>
  <c r="AA58" i="101"/>
  <c r="Z58" i="101"/>
  <c r="Y58" i="101"/>
  <c r="X58" i="101"/>
  <c r="P58" i="101"/>
  <c r="O58" i="101"/>
  <c r="N58" i="101"/>
  <c r="M58" i="101"/>
  <c r="L58" i="101"/>
  <c r="K58" i="101"/>
  <c r="J58" i="101"/>
  <c r="I58" i="101"/>
  <c r="H58" i="101"/>
  <c r="AN57" i="101"/>
  <c r="AM57" i="101"/>
  <c r="AL57" i="101"/>
  <c r="AO57" i="101" s="1"/>
  <c r="AK57" i="101"/>
  <c r="AJ57" i="101"/>
  <c r="AI57" i="101"/>
  <c r="AG57" i="101"/>
  <c r="AF57" i="101"/>
  <c r="AE57" i="101"/>
  <c r="AC57" i="101"/>
  <c r="AB57" i="101"/>
  <c r="AA57" i="101"/>
  <c r="Z57" i="101"/>
  <c r="Y57" i="101"/>
  <c r="X57" i="101"/>
  <c r="P57" i="101"/>
  <c r="O57" i="101"/>
  <c r="N57" i="101"/>
  <c r="M57" i="101"/>
  <c r="L57" i="101"/>
  <c r="K57" i="101"/>
  <c r="J57" i="101"/>
  <c r="I57" i="101"/>
  <c r="H57" i="101"/>
  <c r="AN56" i="101"/>
  <c r="AM56" i="101"/>
  <c r="AL56" i="101"/>
  <c r="AK56" i="101"/>
  <c r="AJ56" i="101"/>
  <c r="AI56" i="101"/>
  <c r="AG56" i="101"/>
  <c r="AF56" i="101"/>
  <c r="AE56" i="101"/>
  <c r="AC56" i="101"/>
  <c r="AB56" i="101"/>
  <c r="AA56" i="101"/>
  <c r="Z56" i="101"/>
  <c r="Y56" i="101"/>
  <c r="X56" i="101"/>
  <c r="P56" i="101"/>
  <c r="O56" i="101"/>
  <c r="N56" i="101"/>
  <c r="M56" i="101"/>
  <c r="L56" i="101"/>
  <c r="K56" i="101"/>
  <c r="J56" i="101"/>
  <c r="I56" i="101"/>
  <c r="H56" i="101"/>
  <c r="AN55" i="101"/>
  <c r="AM55" i="101"/>
  <c r="AP55" i="101" s="1"/>
  <c r="AL55" i="101"/>
  <c r="AK55" i="101"/>
  <c r="AJ55" i="101"/>
  <c r="AI55" i="101"/>
  <c r="AG55" i="101"/>
  <c r="AF55" i="101"/>
  <c r="AE55" i="101"/>
  <c r="AC55" i="101"/>
  <c r="AB55" i="101"/>
  <c r="AA55" i="101"/>
  <c r="Z55" i="101"/>
  <c r="Y55" i="101"/>
  <c r="X55" i="101"/>
  <c r="P55" i="101"/>
  <c r="O55" i="101"/>
  <c r="N55" i="101"/>
  <c r="M55" i="101"/>
  <c r="L55" i="101"/>
  <c r="K55" i="101"/>
  <c r="J55" i="101"/>
  <c r="I55" i="101"/>
  <c r="H55" i="101"/>
  <c r="AN54" i="101"/>
  <c r="AM54" i="101"/>
  <c r="AP54" i="101" s="1"/>
  <c r="AL54" i="101"/>
  <c r="AK54" i="101"/>
  <c r="AJ54" i="101"/>
  <c r="AI54" i="101"/>
  <c r="AG54" i="101"/>
  <c r="AF54" i="101"/>
  <c r="AE54" i="101"/>
  <c r="AC54" i="101"/>
  <c r="AB54" i="101"/>
  <c r="AA54" i="101"/>
  <c r="Z54" i="101"/>
  <c r="Y54" i="101"/>
  <c r="X54" i="101"/>
  <c r="P54" i="101"/>
  <c r="O54" i="101"/>
  <c r="N54" i="101"/>
  <c r="M54" i="101"/>
  <c r="L54" i="101"/>
  <c r="K54" i="101"/>
  <c r="J54" i="101"/>
  <c r="I54" i="101"/>
  <c r="H54" i="101"/>
  <c r="AN53" i="101"/>
  <c r="AM53" i="101"/>
  <c r="AL53" i="101"/>
  <c r="AK53" i="101"/>
  <c r="AJ53" i="101"/>
  <c r="AI53" i="101"/>
  <c r="AG53" i="101"/>
  <c r="AF53" i="101"/>
  <c r="AE53" i="101"/>
  <c r="AC53" i="101"/>
  <c r="AB53" i="101"/>
  <c r="AA53" i="101"/>
  <c r="Z53" i="101"/>
  <c r="Y53" i="101"/>
  <c r="X53" i="101"/>
  <c r="P53" i="101"/>
  <c r="O53" i="101"/>
  <c r="N53" i="101"/>
  <c r="M53" i="101"/>
  <c r="L53" i="101"/>
  <c r="K53" i="101"/>
  <c r="J53" i="101"/>
  <c r="I53" i="101"/>
  <c r="H53" i="101"/>
  <c r="AN52" i="101"/>
  <c r="AM52" i="101"/>
  <c r="AL52" i="101"/>
  <c r="AK52" i="101"/>
  <c r="AJ52" i="101"/>
  <c r="AI52" i="101"/>
  <c r="AG52" i="101"/>
  <c r="AF52" i="101"/>
  <c r="AE52" i="101"/>
  <c r="AC52" i="101"/>
  <c r="AB52" i="101"/>
  <c r="AA52" i="101"/>
  <c r="Z52" i="101"/>
  <c r="Y52" i="101"/>
  <c r="X52" i="101"/>
  <c r="P52" i="101"/>
  <c r="O52" i="101"/>
  <c r="N52" i="101"/>
  <c r="M52" i="101"/>
  <c r="L52" i="101"/>
  <c r="K52" i="101"/>
  <c r="J52" i="101"/>
  <c r="I52" i="101"/>
  <c r="H52" i="101"/>
  <c r="AN51" i="101"/>
  <c r="AM51" i="101"/>
  <c r="AL51" i="101"/>
  <c r="AK51" i="101"/>
  <c r="AJ51" i="101"/>
  <c r="AI51" i="101"/>
  <c r="AG51" i="101"/>
  <c r="AF51" i="101"/>
  <c r="AE51" i="101"/>
  <c r="AC51" i="101"/>
  <c r="AB51" i="101"/>
  <c r="AA51" i="101"/>
  <c r="Z51" i="101"/>
  <c r="Y51" i="101"/>
  <c r="X51" i="101"/>
  <c r="P51" i="101"/>
  <c r="O51" i="101"/>
  <c r="N51" i="101"/>
  <c r="M51" i="101"/>
  <c r="L51" i="101"/>
  <c r="K51" i="101"/>
  <c r="J51" i="101"/>
  <c r="I51" i="101"/>
  <c r="H51" i="101"/>
  <c r="AN50" i="101"/>
  <c r="AM50" i="101"/>
  <c r="AP50" i="101" s="1"/>
  <c r="AL50" i="101"/>
  <c r="AK50" i="101"/>
  <c r="AJ50" i="101"/>
  <c r="AI50" i="101"/>
  <c r="AG50" i="101"/>
  <c r="AF50" i="101"/>
  <c r="AE50" i="101"/>
  <c r="AC50" i="101"/>
  <c r="AB50" i="101"/>
  <c r="AA50" i="101"/>
  <c r="Z50" i="101"/>
  <c r="Y50" i="101"/>
  <c r="X50" i="101"/>
  <c r="P50" i="101"/>
  <c r="O50" i="101"/>
  <c r="N50" i="101"/>
  <c r="M50" i="101"/>
  <c r="L50" i="101"/>
  <c r="K50" i="101"/>
  <c r="J50" i="101"/>
  <c r="I50" i="101"/>
  <c r="H50" i="101"/>
  <c r="AN49" i="101"/>
  <c r="AM49" i="101"/>
  <c r="AL49" i="101"/>
  <c r="AK49" i="101"/>
  <c r="AJ49" i="101"/>
  <c r="AI49" i="101"/>
  <c r="AG49" i="101"/>
  <c r="AF49" i="101"/>
  <c r="AE49" i="101"/>
  <c r="AC49" i="101"/>
  <c r="AB49" i="101"/>
  <c r="AA49" i="101"/>
  <c r="Z49" i="101"/>
  <c r="Y49" i="101"/>
  <c r="X49" i="101"/>
  <c r="P49" i="101"/>
  <c r="O49" i="101"/>
  <c r="N49" i="101"/>
  <c r="M49" i="101"/>
  <c r="L49" i="101"/>
  <c r="K49" i="101"/>
  <c r="J49" i="101"/>
  <c r="I49" i="101"/>
  <c r="H49" i="101"/>
  <c r="AN48" i="101"/>
  <c r="AM48" i="101"/>
  <c r="AL48" i="101"/>
  <c r="AK48" i="101"/>
  <c r="AJ48" i="101"/>
  <c r="AI48" i="101"/>
  <c r="AG48" i="101"/>
  <c r="AF48" i="101"/>
  <c r="AE48" i="101"/>
  <c r="AC48" i="101"/>
  <c r="AB48" i="101"/>
  <c r="AA48" i="101"/>
  <c r="Z48" i="101"/>
  <c r="Y48" i="101"/>
  <c r="X48" i="101"/>
  <c r="P48" i="101"/>
  <c r="O48" i="101"/>
  <c r="N48" i="101"/>
  <c r="M48" i="101"/>
  <c r="L48" i="101"/>
  <c r="K48" i="101"/>
  <c r="J48" i="101"/>
  <c r="I48" i="101"/>
  <c r="H48" i="101"/>
  <c r="AN47" i="101"/>
  <c r="AM47" i="101"/>
  <c r="AL47" i="101"/>
  <c r="AK47" i="101"/>
  <c r="AJ47" i="101"/>
  <c r="AI47" i="101"/>
  <c r="AG47" i="101"/>
  <c r="AF47" i="101"/>
  <c r="AE47" i="101"/>
  <c r="AC47" i="101"/>
  <c r="AB47" i="101"/>
  <c r="AA47" i="101"/>
  <c r="Z47" i="101"/>
  <c r="Y47" i="101"/>
  <c r="X47" i="101"/>
  <c r="P47" i="101"/>
  <c r="O47" i="101"/>
  <c r="N47" i="101"/>
  <c r="M47" i="101"/>
  <c r="L47" i="101"/>
  <c r="K47" i="101"/>
  <c r="J47" i="101"/>
  <c r="I47" i="101"/>
  <c r="H47" i="101"/>
  <c r="AN46" i="101"/>
  <c r="AM46" i="101"/>
  <c r="AL46" i="101"/>
  <c r="AK46" i="101"/>
  <c r="AJ46" i="101"/>
  <c r="AI46" i="101"/>
  <c r="AG46" i="101"/>
  <c r="AF46" i="101"/>
  <c r="AE46" i="101"/>
  <c r="AC46" i="101"/>
  <c r="AB46" i="101"/>
  <c r="AA46" i="101"/>
  <c r="Z46" i="101"/>
  <c r="Y46" i="101"/>
  <c r="X46" i="101"/>
  <c r="P46" i="101"/>
  <c r="O46" i="101"/>
  <c r="N46" i="101"/>
  <c r="M46" i="101"/>
  <c r="L46" i="101"/>
  <c r="K46" i="101"/>
  <c r="J46" i="101"/>
  <c r="I46" i="101"/>
  <c r="H46" i="101"/>
  <c r="AN45" i="101"/>
  <c r="AM45" i="101"/>
  <c r="AL45" i="101"/>
  <c r="AK45" i="101"/>
  <c r="AJ45" i="101"/>
  <c r="AI45" i="101"/>
  <c r="AG45" i="101"/>
  <c r="AF45" i="101"/>
  <c r="AE45" i="101"/>
  <c r="AC45" i="101"/>
  <c r="AB45" i="101"/>
  <c r="AA45" i="101"/>
  <c r="Z45" i="101"/>
  <c r="Y45" i="101"/>
  <c r="X45" i="101"/>
  <c r="P45" i="101"/>
  <c r="O45" i="101"/>
  <c r="N45" i="101"/>
  <c r="M45" i="101"/>
  <c r="L45" i="101"/>
  <c r="K45" i="101"/>
  <c r="J45" i="101"/>
  <c r="I45" i="101"/>
  <c r="H45" i="101"/>
  <c r="AN44" i="101"/>
  <c r="AM44" i="101"/>
  <c r="AL44" i="101"/>
  <c r="AK44" i="101"/>
  <c r="AJ44" i="101"/>
  <c r="AI44" i="101"/>
  <c r="AG44" i="101"/>
  <c r="AF44" i="101"/>
  <c r="AE44" i="101"/>
  <c r="AC44" i="101"/>
  <c r="AB44" i="101"/>
  <c r="AA44" i="101"/>
  <c r="Z44" i="101"/>
  <c r="Y44" i="101"/>
  <c r="X44" i="101"/>
  <c r="P44" i="101"/>
  <c r="O44" i="101"/>
  <c r="N44" i="101"/>
  <c r="M44" i="101"/>
  <c r="L44" i="101"/>
  <c r="K44" i="101"/>
  <c r="J44" i="101"/>
  <c r="I44" i="101"/>
  <c r="H44" i="101"/>
  <c r="AN43" i="101"/>
  <c r="AM43" i="101"/>
  <c r="AL43" i="101"/>
  <c r="AK43" i="101"/>
  <c r="AJ43" i="101"/>
  <c r="AI43" i="101"/>
  <c r="AG43" i="101"/>
  <c r="AF43" i="101"/>
  <c r="AE43" i="101"/>
  <c r="AC43" i="101"/>
  <c r="AB43" i="101"/>
  <c r="AA43" i="101"/>
  <c r="Z43" i="101"/>
  <c r="Y43" i="101"/>
  <c r="X43" i="101"/>
  <c r="P43" i="101"/>
  <c r="O43" i="101"/>
  <c r="N43" i="101"/>
  <c r="M43" i="101"/>
  <c r="L43" i="101"/>
  <c r="K43" i="101"/>
  <c r="J43" i="101"/>
  <c r="I43" i="101"/>
  <c r="H43" i="101"/>
  <c r="AN42" i="101"/>
  <c r="AM42" i="101"/>
  <c r="AL42" i="101"/>
  <c r="AK42" i="101"/>
  <c r="AJ42" i="101"/>
  <c r="AI42" i="101"/>
  <c r="AG42" i="101"/>
  <c r="AF42" i="101"/>
  <c r="AE42" i="101"/>
  <c r="AC42" i="101"/>
  <c r="AB42" i="101"/>
  <c r="AA42" i="101"/>
  <c r="Z42" i="101"/>
  <c r="Y42" i="101"/>
  <c r="X42" i="101"/>
  <c r="P42" i="101"/>
  <c r="O42" i="101"/>
  <c r="N42" i="101"/>
  <c r="M42" i="101"/>
  <c r="L42" i="101"/>
  <c r="K42" i="101"/>
  <c r="J42" i="101"/>
  <c r="I42" i="101"/>
  <c r="H42" i="101"/>
  <c r="AN41" i="101"/>
  <c r="AM41" i="101"/>
  <c r="AL41" i="101"/>
  <c r="AK41" i="101"/>
  <c r="AJ41" i="101"/>
  <c r="AI41" i="101"/>
  <c r="AG41" i="101"/>
  <c r="AF41" i="101"/>
  <c r="AE41" i="101"/>
  <c r="AC41" i="101"/>
  <c r="AB41" i="101"/>
  <c r="AA41" i="101"/>
  <c r="Z41" i="101"/>
  <c r="Y41" i="101"/>
  <c r="X41" i="101"/>
  <c r="P41" i="101"/>
  <c r="O41" i="101"/>
  <c r="N41" i="101"/>
  <c r="M41" i="101"/>
  <c r="L41" i="101"/>
  <c r="K41" i="101"/>
  <c r="J41" i="101"/>
  <c r="I41" i="101"/>
  <c r="H41" i="101"/>
  <c r="AN40" i="101"/>
  <c r="AM40" i="101"/>
  <c r="AL40" i="101"/>
  <c r="AK40" i="101"/>
  <c r="AJ40" i="101"/>
  <c r="AI40" i="101"/>
  <c r="AG40" i="101"/>
  <c r="AF40" i="101"/>
  <c r="AE40" i="101"/>
  <c r="AC40" i="101"/>
  <c r="AB40" i="101"/>
  <c r="AA40" i="101"/>
  <c r="Z40" i="101"/>
  <c r="Y40" i="101"/>
  <c r="X40" i="101"/>
  <c r="P40" i="101"/>
  <c r="O40" i="101"/>
  <c r="N40" i="101"/>
  <c r="M40" i="101"/>
  <c r="L40" i="101"/>
  <c r="K40" i="101"/>
  <c r="K63" i="101" s="1"/>
  <c r="J40" i="101"/>
  <c r="J63" i="101" s="1"/>
  <c r="I40" i="101"/>
  <c r="I63" i="101" s="1"/>
  <c r="H40" i="101"/>
  <c r="H38" i="101"/>
  <c r="X38" i="101" s="1"/>
  <c r="AN33" i="101"/>
  <c r="AM33" i="101"/>
  <c r="AL33" i="101"/>
  <c r="AK33" i="101"/>
  <c r="AJ33" i="101"/>
  <c r="AI33" i="101"/>
  <c r="AG33" i="101"/>
  <c r="AF33" i="101"/>
  <c r="AE33" i="101"/>
  <c r="P33" i="101"/>
  <c r="O33" i="101"/>
  <c r="N33" i="101"/>
  <c r="W32" i="101"/>
  <c r="AC32" i="101" s="1"/>
  <c r="V32" i="101"/>
  <c r="U32" i="101"/>
  <c r="T32" i="101"/>
  <c r="Z32" i="101" s="1"/>
  <c r="S32" i="101"/>
  <c r="Y32" i="101" s="1"/>
  <c r="R32" i="101"/>
  <c r="X32" i="101" s="1"/>
  <c r="G32" i="101"/>
  <c r="F32" i="101"/>
  <c r="E32" i="101"/>
  <c r="D32" i="101"/>
  <c r="C32" i="101"/>
  <c r="I32" i="101" s="1"/>
  <c r="B32" i="101"/>
  <c r="H32" i="101" s="1"/>
  <c r="AN31" i="101"/>
  <c r="AQ31" i="101" s="1"/>
  <c r="AM31" i="101"/>
  <c r="AL31" i="101"/>
  <c r="AK31" i="101"/>
  <c r="AJ31" i="101"/>
  <c r="AI31" i="101"/>
  <c r="AG31" i="101"/>
  <c r="AF31" i="101"/>
  <c r="AE31" i="101"/>
  <c r="AC31" i="101"/>
  <c r="AB31" i="101"/>
  <c r="AA31" i="101"/>
  <c r="Z31" i="101"/>
  <c r="Y31" i="101"/>
  <c r="X31" i="101"/>
  <c r="P31" i="101"/>
  <c r="O31" i="101"/>
  <c r="N31" i="101"/>
  <c r="M31" i="101"/>
  <c r="L31" i="101"/>
  <c r="K31" i="101"/>
  <c r="J31" i="101"/>
  <c r="I31" i="101"/>
  <c r="H31" i="101"/>
  <c r="AN30" i="101"/>
  <c r="AM30" i="101"/>
  <c r="AL30" i="101"/>
  <c r="AO30" i="101" s="1"/>
  <c r="AK30" i="101"/>
  <c r="AJ30" i="101"/>
  <c r="AP30" i="101" s="1"/>
  <c r="AI30" i="101"/>
  <c r="AG30" i="101"/>
  <c r="AF30" i="101"/>
  <c r="AE30" i="101"/>
  <c r="AC30" i="101"/>
  <c r="AB30" i="101"/>
  <c r="AA30" i="101"/>
  <c r="Z30" i="101"/>
  <c r="Y30" i="101"/>
  <c r="X30" i="101"/>
  <c r="P30" i="101"/>
  <c r="O30" i="101"/>
  <c r="N30" i="101"/>
  <c r="M30" i="101"/>
  <c r="L30" i="101"/>
  <c r="K30" i="101"/>
  <c r="J30" i="101"/>
  <c r="I30" i="101"/>
  <c r="H30" i="101"/>
  <c r="AO29" i="101"/>
  <c r="AN29" i="101"/>
  <c r="AM29" i="101"/>
  <c r="AL29" i="101"/>
  <c r="AK29" i="101"/>
  <c r="AJ29" i="101"/>
  <c r="AI29" i="101"/>
  <c r="AG29" i="101"/>
  <c r="AF29" i="101"/>
  <c r="AE29" i="101"/>
  <c r="AC29" i="101"/>
  <c r="AB29" i="101"/>
  <c r="AA29" i="101"/>
  <c r="Z29" i="101"/>
  <c r="Y29" i="101"/>
  <c r="X29" i="101"/>
  <c r="P29" i="101"/>
  <c r="O29" i="101"/>
  <c r="N29" i="101"/>
  <c r="M29" i="101"/>
  <c r="L29" i="101"/>
  <c r="K29" i="101"/>
  <c r="J29" i="101"/>
  <c r="I29" i="101"/>
  <c r="H29" i="101"/>
  <c r="AN28" i="101"/>
  <c r="AM28" i="101"/>
  <c r="AL28" i="101"/>
  <c r="AK28" i="101"/>
  <c r="AJ28" i="101"/>
  <c r="AI28" i="101"/>
  <c r="AG28" i="101"/>
  <c r="AF28" i="101"/>
  <c r="AE28" i="101"/>
  <c r="AC28" i="101"/>
  <c r="AB28" i="101"/>
  <c r="AA28" i="101"/>
  <c r="Z28" i="101"/>
  <c r="Y28" i="101"/>
  <c r="X28" i="101"/>
  <c r="P28" i="101"/>
  <c r="O28" i="101"/>
  <c r="N28" i="101"/>
  <c r="M28" i="101"/>
  <c r="L28" i="101"/>
  <c r="K28" i="101"/>
  <c r="J28" i="101"/>
  <c r="I28" i="101"/>
  <c r="H28" i="101"/>
  <c r="AN27" i="101"/>
  <c r="AM27" i="101"/>
  <c r="AL27" i="101"/>
  <c r="AK27" i="101"/>
  <c r="AJ27" i="101"/>
  <c r="AI27" i="101"/>
  <c r="AG27" i="101"/>
  <c r="AF27" i="101"/>
  <c r="AE27" i="101"/>
  <c r="AC27" i="101"/>
  <c r="AB27" i="101"/>
  <c r="AA27" i="101"/>
  <c r="Z27" i="101"/>
  <c r="Y27" i="101"/>
  <c r="X27" i="101"/>
  <c r="P27" i="101"/>
  <c r="O27" i="101"/>
  <c r="N27" i="101"/>
  <c r="M27" i="101"/>
  <c r="L27" i="101"/>
  <c r="K27" i="101"/>
  <c r="J27" i="101"/>
  <c r="I27" i="101"/>
  <c r="H27" i="101"/>
  <c r="AN26" i="101"/>
  <c r="AM26" i="101"/>
  <c r="AL26" i="101"/>
  <c r="AO26" i="101" s="1"/>
  <c r="AK26" i="101"/>
  <c r="AJ26" i="101"/>
  <c r="AI26" i="101"/>
  <c r="AG26" i="101"/>
  <c r="AF26" i="101"/>
  <c r="AE26" i="101"/>
  <c r="AC26" i="101"/>
  <c r="AB26" i="101"/>
  <c r="AA26" i="101"/>
  <c r="Z26" i="101"/>
  <c r="Y26" i="101"/>
  <c r="X26" i="101"/>
  <c r="P26" i="101"/>
  <c r="O26" i="101"/>
  <c r="N26" i="101"/>
  <c r="M26" i="101"/>
  <c r="L26" i="101"/>
  <c r="K26" i="101"/>
  <c r="J26" i="101"/>
  <c r="I26" i="101"/>
  <c r="H26" i="101"/>
  <c r="AN25" i="101"/>
  <c r="AM25" i="101"/>
  <c r="AL25" i="101"/>
  <c r="AO25" i="101" s="1"/>
  <c r="AK25" i="101"/>
  <c r="AJ25" i="101"/>
  <c r="AI25" i="101"/>
  <c r="AG25" i="101"/>
  <c r="AF25" i="101"/>
  <c r="AE25" i="101"/>
  <c r="AC25" i="101"/>
  <c r="AB25" i="101"/>
  <c r="AA25" i="101"/>
  <c r="Z25" i="101"/>
  <c r="Y25" i="101"/>
  <c r="X25" i="101"/>
  <c r="P25" i="101"/>
  <c r="O25" i="101"/>
  <c r="N25" i="101"/>
  <c r="M25" i="101"/>
  <c r="L25" i="101"/>
  <c r="K25" i="101"/>
  <c r="J25" i="101"/>
  <c r="I25" i="101"/>
  <c r="H25" i="101"/>
  <c r="AN24" i="101"/>
  <c r="AM24" i="101"/>
  <c r="AL24" i="101"/>
  <c r="AK24" i="101"/>
  <c r="AJ24" i="101"/>
  <c r="AI24" i="101"/>
  <c r="AG24" i="101"/>
  <c r="AF24" i="101"/>
  <c r="AE24" i="101"/>
  <c r="AC24" i="101"/>
  <c r="AB24" i="101"/>
  <c r="AA24" i="101"/>
  <c r="Z24" i="101"/>
  <c r="Y24" i="101"/>
  <c r="X24" i="101"/>
  <c r="P24" i="101"/>
  <c r="O24" i="101"/>
  <c r="N24" i="101"/>
  <c r="M24" i="101"/>
  <c r="L24" i="101"/>
  <c r="K24" i="101"/>
  <c r="J24" i="101"/>
  <c r="I24" i="101"/>
  <c r="H24" i="101"/>
  <c r="AN23" i="101"/>
  <c r="AM23" i="101"/>
  <c r="AP23" i="101" s="1"/>
  <c r="AL23" i="101"/>
  <c r="AK23" i="101"/>
  <c r="AJ23" i="101"/>
  <c r="AI23" i="101"/>
  <c r="AG23" i="101"/>
  <c r="AF23" i="101"/>
  <c r="AE23" i="101"/>
  <c r="AC23" i="101"/>
  <c r="AB23" i="101"/>
  <c r="AA23" i="101"/>
  <c r="Z23" i="101"/>
  <c r="Y23" i="101"/>
  <c r="X23" i="101"/>
  <c r="P23" i="101"/>
  <c r="O23" i="101"/>
  <c r="N23" i="101"/>
  <c r="M23" i="101"/>
  <c r="L23" i="101"/>
  <c r="K23" i="101"/>
  <c r="J23" i="101"/>
  <c r="I23" i="101"/>
  <c r="H23" i="101"/>
  <c r="AN22" i="101"/>
  <c r="AM22" i="101"/>
  <c r="AL22" i="101"/>
  <c r="AO22" i="101" s="1"/>
  <c r="AK22" i="101"/>
  <c r="AJ22" i="101"/>
  <c r="AI22" i="101"/>
  <c r="AG22" i="101"/>
  <c r="AF22" i="101"/>
  <c r="AE22" i="101"/>
  <c r="AC22" i="101"/>
  <c r="AB22" i="101"/>
  <c r="AA22" i="101"/>
  <c r="Z22" i="101"/>
  <c r="Y22" i="101"/>
  <c r="X22" i="101"/>
  <c r="P22" i="101"/>
  <c r="O22" i="101"/>
  <c r="N22" i="101"/>
  <c r="M22" i="101"/>
  <c r="L22" i="101"/>
  <c r="K22" i="101"/>
  <c r="J22" i="101"/>
  <c r="I22" i="101"/>
  <c r="H22" i="101"/>
  <c r="AN21" i="101"/>
  <c r="AM21" i="101"/>
  <c r="AL21" i="101"/>
  <c r="AO21" i="101" s="1"/>
  <c r="AK21" i="101"/>
  <c r="AJ21" i="101"/>
  <c r="AI21" i="101"/>
  <c r="AG21" i="101"/>
  <c r="AF21" i="101"/>
  <c r="AE21" i="101"/>
  <c r="AC21" i="101"/>
  <c r="AB21" i="101"/>
  <c r="AA21" i="101"/>
  <c r="Z21" i="101"/>
  <c r="Y21" i="101"/>
  <c r="X21" i="101"/>
  <c r="P21" i="101"/>
  <c r="O21" i="101"/>
  <c r="N21" i="101"/>
  <c r="M21" i="101"/>
  <c r="L21" i="101"/>
  <c r="K21" i="101"/>
  <c r="J21" i="101"/>
  <c r="I21" i="101"/>
  <c r="H21" i="101"/>
  <c r="AN20" i="101"/>
  <c r="AM20" i="101"/>
  <c r="AL20" i="101"/>
  <c r="AK20" i="101"/>
  <c r="AJ20" i="101"/>
  <c r="AI20" i="101"/>
  <c r="AG20" i="101"/>
  <c r="AF20" i="101"/>
  <c r="AE20" i="101"/>
  <c r="AC20" i="101"/>
  <c r="AB20" i="101"/>
  <c r="AA20" i="101"/>
  <c r="Z20" i="101"/>
  <c r="Y20" i="101"/>
  <c r="X20" i="101"/>
  <c r="P20" i="101"/>
  <c r="O20" i="101"/>
  <c r="N20" i="101"/>
  <c r="M20" i="101"/>
  <c r="L20" i="101"/>
  <c r="K20" i="101"/>
  <c r="J20" i="101"/>
  <c r="I20" i="101"/>
  <c r="H20" i="101"/>
  <c r="AN19" i="101"/>
  <c r="AM19" i="101"/>
  <c r="AP19" i="101" s="1"/>
  <c r="AL19" i="101"/>
  <c r="AK19" i="101"/>
  <c r="AJ19" i="101"/>
  <c r="AI19" i="101"/>
  <c r="AG19" i="101"/>
  <c r="AF19" i="101"/>
  <c r="AE19" i="101"/>
  <c r="AC19" i="101"/>
  <c r="AB19" i="101"/>
  <c r="AA19" i="101"/>
  <c r="Z19" i="101"/>
  <c r="Y19" i="101"/>
  <c r="X19" i="101"/>
  <c r="P19" i="101"/>
  <c r="O19" i="101"/>
  <c r="N19" i="101"/>
  <c r="M19" i="101"/>
  <c r="L19" i="101"/>
  <c r="K19" i="101"/>
  <c r="J19" i="101"/>
  <c r="I19" i="101"/>
  <c r="H19" i="101"/>
  <c r="AN18" i="101"/>
  <c r="AM18" i="101"/>
  <c r="AL18" i="101"/>
  <c r="AK18" i="101"/>
  <c r="AJ18" i="101"/>
  <c r="AI18" i="101"/>
  <c r="AG18" i="101"/>
  <c r="AF18" i="101"/>
  <c r="AE18" i="101"/>
  <c r="AC18" i="101"/>
  <c r="AB18" i="101"/>
  <c r="AA18" i="101"/>
  <c r="Z18" i="101"/>
  <c r="Y18" i="101"/>
  <c r="X18" i="101"/>
  <c r="P18" i="101"/>
  <c r="O18" i="101"/>
  <c r="N18" i="101"/>
  <c r="M18" i="101"/>
  <c r="L18" i="101"/>
  <c r="K18" i="101"/>
  <c r="J18" i="101"/>
  <c r="I18" i="101"/>
  <c r="H18" i="101"/>
  <c r="AN17" i="101"/>
  <c r="AM17" i="101"/>
  <c r="AL17" i="101"/>
  <c r="AO17" i="101" s="1"/>
  <c r="AK17" i="101"/>
  <c r="AJ17" i="101"/>
  <c r="AI17" i="101"/>
  <c r="AG17" i="101"/>
  <c r="AF17" i="101"/>
  <c r="AE17" i="101"/>
  <c r="AC17" i="101"/>
  <c r="AB17" i="101"/>
  <c r="AA17" i="101"/>
  <c r="Z17" i="101"/>
  <c r="Y17" i="101"/>
  <c r="X17" i="101"/>
  <c r="P17" i="101"/>
  <c r="O17" i="101"/>
  <c r="N17" i="101"/>
  <c r="M17" i="101"/>
  <c r="L17" i="101"/>
  <c r="K17" i="101"/>
  <c r="J17" i="101"/>
  <c r="I17" i="101"/>
  <c r="H17" i="101"/>
  <c r="AN16" i="101"/>
  <c r="AQ16" i="101" s="1"/>
  <c r="AM16" i="101"/>
  <c r="AL16" i="101"/>
  <c r="AK16" i="101"/>
  <c r="AJ16" i="101"/>
  <c r="AI16" i="101"/>
  <c r="AG16" i="101"/>
  <c r="AF16" i="101"/>
  <c r="AE16" i="101"/>
  <c r="AC16" i="101"/>
  <c r="AB16" i="101"/>
  <c r="AA16" i="101"/>
  <c r="Z16" i="101"/>
  <c r="Y16" i="101"/>
  <c r="X16" i="101"/>
  <c r="P16" i="101"/>
  <c r="O16" i="101"/>
  <c r="N16" i="101"/>
  <c r="M16" i="101"/>
  <c r="L16" i="101"/>
  <c r="K16" i="101"/>
  <c r="J16" i="101"/>
  <c r="I16" i="101"/>
  <c r="H16" i="101"/>
  <c r="AN15" i="101"/>
  <c r="AQ15" i="101" s="1"/>
  <c r="AM15" i="101"/>
  <c r="AL15" i="101"/>
  <c r="AK15" i="101"/>
  <c r="AJ15" i="101"/>
  <c r="AI15" i="101"/>
  <c r="AG15" i="101"/>
  <c r="AF15" i="101"/>
  <c r="AE15" i="101"/>
  <c r="AC15" i="101"/>
  <c r="AB15" i="101"/>
  <c r="AA15" i="101"/>
  <c r="Z15" i="101"/>
  <c r="Y15" i="101"/>
  <c r="X15" i="101"/>
  <c r="P15" i="101"/>
  <c r="O15" i="101"/>
  <c r="N15" i="101"/>
  <c r="M15" i="101"/>
  <c r="L15" i="101"/>
  <c r="K15" i="101"/>
  <c r="J15" i="101"/>
  <c r="I15" i="101"/>
  <c r="H15" i="101"/>
  <c r="AN14" i="101"/>
  <c r="AM14" i="101"/>
  <c r="AL14" i="101"/>
  <c r="AK14" i="101"/>
  <c r="AJ14" i="101"/>
  <c r="AI14" i="101"/>
  <c r="AG14" i="101"/>
  <c r="AF14" i="101"/>
  <c r="AE14" i="101"/>
  <c r="AC14" i="101"/>
  <c r="AB14" i="101"/>
  <c r="AA14" i="101"/>
  <c r="Z14" i="101"/>
  <c r="Y14" i="101"/>
  <c r="X14" i="101"/>
  <c r="P14" i="101"/>
  <c r="O14" i="101"/>
  <c r="N14" i="101"/>
  <c r="M14" i="101"/>
  <c r="L14" i="101"/>
  <c r="K14" i="101"/>
  <c r="J14" i="101"/>
  <c r="I14" i="101"/>
  <c r="H14" i="101"/>
  <c r="AN13" i="101"/>
  <c r="AM13" i="101"/>
  <c r="AL13" i="101"/>
  <c r="AK13" i="101"/>
  <c r="AJ13" i="101"/>
  <c r="AI13" i="101"/>
  <c r="AO13" i="101" s="1"/>
  <c r="AG13" i="101"/>
  <c r="AF13" i="101"/>
  <c r="AE13" i="101"/>
  <c r="AC13" i="101"/>
  <c r="AB13" i="101"/>
  <c r="AA13" i="101"/>
  <c r="Z13" i="101"/>
  <c r="Y13" i="101"/>
  <c r="X13" i="101"/>
  <c r="P13" i="101"/>
  <c r="O13" i="101"/>
  <c r="N13" i="101"/>
  <c r="M13" i="101"/>
  <c r="L13" i="101"/>
  <c r="K13" i="101"/>
  <c r="J13" i="101"/>
  <c r="I13" i="101"/>
  <c r="H13" i="101"/>
  <c r="AN12" i="101"/>
  <c r="AM12" i="101"/>
  <c r="AL12" i="101"/>
  <c r="AK12" i="101"/>
  <c r="AJ12" i="101"/>
  <c r="AI12" i="101"/>
  <c r="AG12" i="101"/>
  <c r="AF12" i="101"/>
  <c r="AE12" i="101"/>
  <c r="AC12" i="101"/>
  <c r="AB12" i="101"/>
  <c r="AA12" i="101"/>
  <c r="Z12" i="101"/>
  <c r="Y12" i="101"/>
  <c r="X12" i="101"/>
  <c r="P12" i="101"/>
  <c r="O12" i="101"/>
  <c r="N12" i="101"/>
  <c r="M12" i="101"/>
  <c r="L12" i="101"/>
  <c r="K12" i="101"/>
  <c r="J12" i="101"/>
  <c r="I12" i="101"/>
  <c r="H12" i="101"/>
  <c r="AN11" i="101"/>
  <c r="AM11" i="101"/>
  <c r="AL11" i="101"/>
  <c r="AK11" i="101"/>
  <c r="AJ11" i="101"/>
  <c r="AI11" i="101"/>
  <c r="AG11" i="101"/>
  <c r="AF11" i="101"/>
  <c r="AE11" i="101"/>
  <c r="AC11" i="101"/>
  <c r="AB11" i="101"/>
  <c r="AA11" i="101"/>
  <c r="Z11" i="101"/>
  <c r="Y11" i="101"/>
  <c r="X11" i="101"/>
  <c r="P11" i="101"/>
  <c r="O11" i="101"/>
  <c r="N11" i="101"/>
  <c r="M11" i="101"/>
  <c r="L11" i="101"/>
  <c r="K11" i="101"/>
  <c r="J11" i="101"/>
  <c r="I11" i="101"/>
  <c r="H11" i="101"/>
  <c r="AN10" i="101"/>
  <c r="AM10" i="101"/>
  <c r="AL10" i="101"/>
  <c r="AK10" i="101"/>
  <c r="AJ10" i="101"/>
  <c r="AI10" i="101"/>
  <c r="AG10" i="101"/>
  <c r="AF10" i="101"/>
  <c r="AE10" i="101"/>
  <c r="AC10" i="101"/>
  <c r="AB10" i="101"/>
  <c r="AA10" i="101"/>
  <c r="Z10" i="101"/>
  <c r="Y10" i="101"/>
  <c r="X10" i="101"/>
  <c r="P10" i="101"/>
  <c r="O10" i="101"/>
  <c r="N10" i="101"/>
  <c r="M10" i="101"/>
  <c r="L10" i="101"/>
  <c r="K10" i="101"/>
  <c r="J10" i="101"/>
  <c r="I10" i="101"/>
  <c r="H10" i="101"/>
  <c r="AN9" i="101"/>
  <c r="AM9" i="101"/>
  <c r="AL9" i="101"/>
  <c r="AK9" i="101"/>
  <c r="AJ9" i="101"/>
  <c r="AI9" i="101"/>
  <c r="AG9" i="101"/>
  <c r="AF9" i="101"/>
  <c r="AE9" i="101"/>
  <c r="AC9" i="101"/>
  <c r="AB9" i="101"/>
  <c r="AA9" i="101"/>
  <c r="Z9" i="101"/>
  <c r="Y9" i="101"/>
  <c r="X9" i="101"/>
  <c r="P9" i="101"/>
  <c r="O9" i="101"/>
  <c r="N9" i="101"/>
  <c r="M9" i="101"/>
  <c r="L9" i="101"/>
  <c r="K9" i="101"/>
  <c r="J9" i="101"/>
  <c r="I9" i="101"/>
  <c r="H9" i="101"/>
  <c r="AN8" i="101"/>
  <c r="AM8" i="101"/>
  <c r="AP8" i="101" s="1"/>
  <c r="AL8" i="101"/>
  <c r="AK8" i="101"/>
  <c r="AJ8" i="101"/>
  <c r="AI8" i="101"/>
  <c r="AG8" i="101"/>
  <c r="AF8" i="101"/>
  <c r="AE8" i="101"/>
  <c r="AC8" i="101"/>
  <c r="AB8" i="101"/>
  <c r="AA8" i="101"/>
  <c r="Z8" i="101"/>
  <c r="Y8" i="101"/>
  <c r="X8" i="101"/>
  <c r="P8" i="101"/>
  <c r="O8" i="101"/>
  <c r="N8" i="101"/>
  <c r="M8" i="101"/>
  <c r="L8" i="101"/>
  <c r="K8" i="101"/>
  <c r="J8" i="101"/>
  <c r="I8" i="101"/>
  <c r="H8" i="101"/>
  <c r="AN7" i="101"/>
  <c r="AM7" i="101"/>
  <c r="AP7" i="101" s="1"/>
  <c r="AL7" i="101"/>
  <c r="AK7" i="101"/>
  <c r="AJ7" i="101"/>
  <c r="AI7" i="101"/>
  <c r="AG7" i="101"/>
  <c r="AF7" i="101"/>
  <c r="AE7" i="101"/>
  <c r="AC7" i="101"/>
  <c r="AB7" i="101"/>
  <c r="AA7" i="101"/>
  <c r="Z7" i="101"/>
  <c r="Y7" i="101"/>
  <c r="X7" i="101"/>
  <c r="P7" i="101"/>
  <c r="O7" i="101"/>
  <c r="N7" i="101"/>
  <c r="M7" i="101"/>
  <c r="L7" i="101"/>
  <c r="K7" i="101"/>
  <c r="J7" i="101"/>
  <c r="I7" i="101"/>
  <c r="H7" i="101"/>
  <c r="H5" i="101"/>
  <c r="X5" i="101" s="1"/>
  <c r="J54" i="100"/>
  <c r="I54" i="100"/>
  <c r="M54" i="100" s="1"/>
  <c r="H54" i="100"/>
  <c r="G54" i="100"/>
  <c r="N54" i="100" s="1"/>
  <c r="F54" i="100"/>
  <c r="E54" i="100"/>
  <c r="J53" i="100"/>
  <c r="I53" i="100"/>
  <c r="H53" i="100"/>
  <c r="G53" i="100"/>
  <c r="F53" i="100"/>
  <c r="E53" i="100"/>
  <c r="J52" i="100"/>
  <c r="I52" i="100"/>
  <c r="M52" i="100" s="1"/>
  <c r="H52" i="100"/>
  <c r="G52" i="100"/>
  <c r="F52" i="100"/>
  <c r="E52" i="100"/>
  <c r="J51" i="100"/>
  <c r="I51" i="100"/>
  <c r="M51" i="100" s="1"/>
  <c r="H51" i="100"/>
  <c r="L51" i="100" s="1"/>
  <c r="G51" i="100"/>
  <c r="F51" i="100"/>
  <c r="E51" i="100"/>
  <c r="J50" i="100"/>
  <c r="N50" i="100" s="1"/>
  <c r="I50" i="100"/>
  <c r="H50" i="100"/>
  <c r="G50" i="100"/>
  <c r="F50" i="100"/>
  <c r="E50" i="100"/>
  <c r="J49" i="100"/>
  <c r="I49" i="100"/>
  <c r="H49" i="100"/>
  <c r="L49" i="100" s="1"/>
  <c r="G49" i="100"/>
  <c r="F49" i="100"/>
  <c r="E49" i="100"/>
  <c r="L48" i="100"/>
  <c r="J48" i="100"/>
  <c r="I48" i="100"/>
  <c r="H48" i="100"/>
  <c r="G48" i="100"/>
  <c r="F48" i="100"/>
  <c r="E48" i="100"/>
  <c r="J47" i="100"/>
  <c r="I47" i="100"/>
  <c r="H47" i="100"/>
  <c r="G47" i="100"/>
  <c r="F47" i="100"/>
  <c r="E47" i="100"/>
  <c r="J46" i="100"/>
  <c r="I46" i="100"/>
  <c r="H46" i="100"/>
  <c r="G46" i="100"/>
  <c r="F46" i="100"/>
  <c r="E46" i="100"/>
  <c r="M38" i="100"/>
  <c r="J38" i="100"/>
  <c r="Q38" i="100" s="1"/>
  <c r="I38" i="100"/>
  <c r="I57" i="100" s="1"/>
  <c r="H38" i="100"/>
  <c r="G38" i="100"/>
  <c r="F38" i="100"/>
  <c r="F57" i="100" s="1"/>
  <c r="E38" i="100"/>
  <c r="E57" i="100" s="1"/>
  <c r="L37" i="100"/>
  <c r="J37" i="100"/>
  <c r="I37" i="100"/>
  <c r="T37" i="100" s="1"/>
  <c r="H37" i="100"/>
  <c r="O37" i="100" s="1"/>
  <c r="G37" i="100"/>
  <c r="F37" i="100"/>
  <c r="E37" i="100"/>
  <c r="E56" i="100" s="1"/>
  <c r="O36" i="100"/>
  <c r="J36" i="100"/>
  <c r="I36" i="100"/>
  <c r="H36" i="100"/>
  <c r="S36" i="100" s="1"/>
  <c r="G36" i="100"/>
  <c r="F36" i="100"/>
  <c r="T36" i="100" s="1"/>
  <c r="E36" i="100"/>
  <c r="U35" i="100"/>
  <c r="T35" i="100"/>
  <c r="S35" i="100"/>
  <c r="U34" i="100"/>
  <c r="T34" i="100"/>
  <c r="S34" i="100"/>
  <c r="P34" i="100"/>
  <c r="O34" i="100"/>
  <c r="M34" i="100"/>
  <c r="L34" i="100"/>
  <c r="N34" i="100" s="1"/>
  <c r="U33" i="100"/>
  <c r="T33" i="100"/>
  <c r="S33" i="100"/>
  <c r="P33" i="100"/>
  <c r="O33" i="100"/>
  <c r="Q33" i="100" s="1"/>
  <c r="M33" i="100"/>
  <c r="L33" i="100"/>
  <c r="N33" i="100" s="1"/>
  <c r="U32" i="100"/>
  <c r="T32" i="100"/>
  <c r="S32" i="100"/>
  <c r="P32" i="100"/>
  <c r="O32" i="100"/>
  <c r="Q32" i="100" s="1"/>
  <c r="M32" i="100"/>
  <c r="L32" i="100"/>
  <c r="N32" i="100" s="1"/>
  <c r="U31" i="100"/>
  <c r="T31" i="100"/>
  <c r="S31" i="100"/>
  <c r="Q31" i="100"/>
  <c r="P31" i="100"/>
  <c r="O31" i="100"/>
  <c r="N31" i="100"/>
  <c r="M31" i="100"/>
  <c r="L31" i="100"/>
  <c r="U30" i="100"/>
  <c r="T30" i="100"/>
  <c r="S30" i="100"/>
  <c r="Q30" i="100"/>
  <c r="P30" i="100"/>
  <c r="O30" i="100"/>
  <c r="N30" i="100"/>
  <c r="M30" i="100"/>
  <c r="L30" i="100"/>
  <c r="U29" i="100"/>
  <c r="T29" i="100"/>
  <c r="S29" i="100"/>
  <c r="Q29" i="100"/>
  <c r="P29" i="100"/>
  <c r="O29" i="100"/>
  <c r="N29" i="100"/>
  <c r="M29" i="100"/>
  <c r="L29" i="100"/>
  <c r="U28" i="100"/>
  <c r="T28" i="100"/>
  <c r="S28" i="100"/>
  <c r="Q28" i="100"/>
  <c r="P28" i="100"/>
  <c r="O28" i="100"/>
  <c r="N28" i="100"/>
  <c r="M28" i="100"/>
  <c r="L28" i="100"/>
  <c r="U27" i="100"/>
  <c r="T27" i="100"/>
  <c r="S27" i="100"/>
  <c r="Q27" i="100"/>
  <c r="Q35" i="100" s="1"/>
  <c r="P27" i="100"/>
  <c r="P35" i="100" s="1"/>
  <c r="O27" i="100"/>
  <c r="O35" i="100" s="1"/>
  <c r="N27" i="100"/>
  <c r="N35" i="100" s="1"/>
  <c r="M27" i="100"/>
  <c r="M35" i="100" s="1"/>
  <c r="L27" i="100"/>
  <c r="L35" i="100" s="1"/>
  <c r="L25" i="100"/>
  <c r="P19" i="100"/>
  <c r="L19" i="100"/>
  <c r="J19" i="100"/>
  <c r="Q19" i="100" s="1"/>
  <c r="I19" i="100"/>
  <c r="T19" i="100" s="1"/>
  <c r="H19" i="100"/>
  <c r="O19" i="100" s="1"/>
  <c r="G19" i="100"/>
  <c r="U19" i="100" s="1"/>
  <c r="F19" i="100"/>
  <c r="M19" i="100" s="1"/>
  <c r="E19" i="100"/>
  <c r="O18" i="100"/>
  <c r="J18" i="100"/>
  <c r="Q18" i="100" s="1"/>
  <c r="I18" i="100"/>
  <c r="P18" i="100" s="1"/>
  <c r="H18" i="100"/>
  <c r="S18" i="100" s="1"/>
  <c r="G18" i="100"/>
  <c r="N18" i="100" s="1"/>
  <c r="F18" i="100"/>
  <c r="T18" i="100" s="1"/>
  <c r="E18" i="100"/>
  <c r="L18" i="100" s="1"/>
  <c r="J17" i="100"/>
  <c r="Q17" i="100" s="1"/>
  <c r="I17" i="100"/>
  <c r="P17" i="100" s="1"/>
  <c r="H17" i="100"/>
  <c r="O17" i="100" s="1"/>
  <c r="G17" i="100"/>
  <c r="F17" i="100"/>
  <c r="M17" i="100" s="1"/>
  <c r="E17" i="100"/>
  <c r="S17" i="100" s="1"/>
  <c r="U16" i="100"/>
  <c r="T16" i="100"/>
  <c r="S16" i="100"/>
  <c r="U15" i="100"/>
  <c r="T15" i="100"/>
  <c r="S15" i="100"/>
  <c r="P15" i="100"/>
  <c r="O15" i="100"/>
  <c r="M15" i="100"/>
  <c r="L15" i="100"/>
  <c r="U14" i="100"/>
  <c r="T14" i="100"/>
  <c r="S14" i="100"/>
  <c r="P14" i="100"/>
  <c r="O14" i="100"/>
  <c r="M14" i="100"/>
  <c r="L14" i="100"/>
  <c r="U13" i="100"/>
  <c r="T13" i="100"/>
  <c r="S13" i="100"/>
  <c r="P13" i="100"/>
  <c r="O13" i="100"/>
  <c r="M13" i="100"/>
  <c r="L13" i="100"/>
  <c r="U12" i="100"/>
  <c r="T12" i="100"/>
  <c r="S12" i="100"/>
  <c r="Q12" i="100"/>
  <c r="P12" i="100"/>
  <c r="O12" i="100"/>
  <c r="N12" i="100"/>
  <c r="M12" i="100"/>
  <c r="L12" i="100"/>
  <c r="U11" i="100"/>
  <c r="T11" i="100"/>
  <c r="S11" i="100"/>
  <c r="Q11" i="100"/>
  <c r="P11" i="100"/>
  <c r="O11" i="100"/>
  <c r="N11" i="100"/>
  <c r="M11" i="100"/>
  <c r="L11" i="100"/>
  <c r="U10" i="100"/>
  <c r="T10" i="100"/>
  <c r="S10" i="100"/>
  <c r="Q10" i="100"/>
  <c r="P10" i="100"/>
  <c r="O10" i="100"/>
  <c r="N10" i="100"/>
  <c r="M10" i="100"/>
  <c r="L10" i="100"/>
  <c r="U9" i="100"/>
  <c r="T9" i="100"/>
  <c r="S9" i="100"/>
  <c r="Q9" i="100"/>
  <c r="P9" i="100"/>
  <c r="O9" i="100"/>
  <c r="N9" i="100"/>
  <c r="M9" i="100"/>
  <c r="L9" i="100"/>
  <c r="U8" i="100"/>
  <c r="T8" i="100"/>
  <c r="S8" i="100"/>
  <c r="Q8" i="100"/>
  <c r="Q16" i="100" s="1"/>
  <c r="P8" i="100"/>
  <c r="P16" i="100" s="1"/>
  <c r="O8" i="100"/>
  <c r="O16" i="100" s="1"/>
  <c r="N8" i="100"/>
  <c r="N16" i="100" s="1"/>
  <c r="M8" i="100"/>
  <c r="M16" i="100" s="1"/>
  <c r="L8" i="100"/>
  <c r="L16" i="100" s="1"/>
  <c r="L6" i="100"/>
  <c r="AN97" i="99"/>
  <c r="AQ97" i="99" s="1"/>
  <c r="AM97" i="99"/>
  <c r="AL97" i="99"/>
  <c r="AO97" i="99" s="1"/>
  <c r="AK97" i="99"/>
  <c r="AJ97" i="99"/>
  <c r="AI97" i="99"/>
  <c r="AG97" i="99"/>
  <c r="AF97" i="99"/>
  <c r="AE97" i="99"/>
  <c r="P97" i="99"/>
  <c r="O97" i="99"/>
  <c r="N97" i="99"/>
  <c r="W96" i="99"/>
  <c r="AC96" i="99" s="1"/>
  <c r="V96" i="99"/>
  <c r="AB96" i="99" s="1"/>
  <c r="U96" i="99"/>
  <c r="T96" i="99"/>
  <c r="Z96" i="99" s="1"/>
  <c r="S96" i="99"/>
  <c r="Y96" i="99" s="1"/>
  <c r="R96" i="99"/>
  <c r="X96" i="99" s="1"/>
  <c r="G96" i="99"/>
  <c r="M96" i="99" s="1"/>
  <c r="F96" i="99"/>
  <c r="E96" i="99"/>
  <c r="K96" i="99" s="1"/>
  <c r="D96" i="99"/>
  <c r="C96" i="99"/>
  <c r="B96" i="99"/>
  <c r="H96" i="99" s="1"/>
  <c r="AN95" i="99"/>
  <c r="AM95" i="99"/>
  <c r="AL95" i="99"/>
  <c r="AK95" i="99"/>
  <c r="AJ95" i="99"/>
  <c r="AI95" i="99"/>
  <c r="AG95" i="99"/>
  <c r="AF95" i="99"/>
  <c r="AE95" i="99"/>
  <c r="AC95" i="99"/>
  <c r="AB95" i="99"/>
  <c r="AA95" i="99"/>
  <c r="Z95" i="99"/>
  <c r="Y95" i="99"/>
  <c r="X95" i="99"/>
  <c r="P95" i="99"/>
  <c r="O95" i="99"/>
  <c r="N95" i="99"/>
  <c r="M95" i="99"/>
  <c r="L95" i="99"/>
  <c r="K95" i="99"/>
  <c r="J95" i="99"/>
  <c r="I95" i="99"/>
  <c r="H95" i="99"/>
  <c r="AN94" i="99"/>
  <c r="AM94" i="99"/>
  <c r="AL94" i="99"/>
  <c r="AK94" i="99"/>
  <c r="AJ94" i="99"/>
  <c r="AI94" i="99"/>
  <c r="AG94" i="99"/>
  <c r="AF94" i="99"/>
  <c r="AE94" i="99"/>
  <c r="AC94" i="99"/>
  <c r="AB94" i="99"/>
  <c r="AA94" i="99"/>
  <c r="Z94" i="99"/>
  <c r="Y94" i="99"/>
  <c r="X94" i="99"/>
  <c r="P94" i="99"/>
  <c r="O94" i="99"/>
  <c r="N94" i="99"/>
  <c r="M94" i="99"/>
  <c r="L94" i="99"/>
  <c r="K94" i="99"/>
  <c r="J94" i="99"/>
  <c r="I94" i="99"/>
  <c r="H94" i="99"/>
  <c r="AN93" i="99"/>
  <c r="AM93" i="99"/>
  <c r="AL93" i="99"/>
  <c r="AK93" i="99"/>
  <c r="AJ93" i="99"/>
  <c r="AI93" i="99"/>
  <c r="AG93" i="99"/>
  <c r="AF93" i="99"/>
  <c r="AE93" i="99"/>
  <c r="AC93" i="99"/>
  <c r="AB93" i="99"/>
  <c r="AA93" i="99"/>
  <c r="Z93" i="99"/>
  <c r="Y93" i="99"/>
  <c r="X93" i="99"/>
  <c r="P93" i="99"/>
  <c r="O93" i="99"/>
  <c r="N93" i="99"/>
  <c r="M93" i="99"/>
  <c r="L93" i="99"/>
  <c r="K93" i="99"/>
  <c r="J93" i="99"/>
  <c r="I93" i="99"/>
  <c r="H93" i="99"/>
  <c r="AN92" i="99"/>
  <c r="AM92" i="99"/>
  <c r="AP92" i="99" s="1"/>
  <c r="AL92" i="99"/>
  <c r="AO92" i="99" s="1"/>
  <c r="AK92" i="99"/>
  <c r="AJ92" i="99"/>
  <c r="AI92" i="99"/>
  <c r="AG92" i="99"/>
  <c r="AF92" i="99"/>
  <c r="AE92" i="99"/>
  <c r="AC92" i="99"/>
  <c r="AB92" i="99"/>
  <c r="AA92" i="99"/>
  <c r="Z92" i="99"/>
  <c r="Y92" i="99"/>
  <c r="X92" i="99"/>
  <c r="P92" i="99"/>
  <c r="O92" i="99"/>
  <c r="N92" i="99"/>
  <c r="M92" i="99"/>
  <c r="L92" i="99"/>
  <c r="K92" i="99"/>
  <c r="J92" i="99"/>
  <c r="I92" i="99"/>
  <c r="H92" i="99"/>
  <c r="AN91" i="99"/>
  <c r="AM91" i="99"/>
  <c r="AL91" i="99"/>
  <c r="AK91" i="99"/>
  <c r="AJ91" i="99"/>
  <c r="AI91" i="99"/>
  <c r="AG91" i="99"/>
  <c r="AF91" i="99"/>
  <c r="AE91" i="99"/>
  <c r="AC91" i="99"/>
  <c r="AB91" i="99"/>
  <c r="AA91" i="99"/>
  <c r="Z91" i="99"/>
  <c r="Y91" i="99"/>
  <c r="X91" i="99"/>
  <c r="P91" i="99"/>
  <c r="O91" i="99"/>
  <c r="N91" i="99"/>
  <c r="M91" i="99"/>
  <c r="L91" i="99"/>
  <c r="K91" i="99"/>
  <c r="J91" i="99"/>
  <c r="I91" i="99"/>
  <c r="H91" i="99"/>
  <c r="AN90" i="99"/>
  <c r="AM90" i="99"/>
  <c r="AP90" i="99" s="1"/>
  <c r="AK90" i="99"/>
  <c r="AJ90" i="99"/>
  <c r="AI90" i="99"/>
  <c r="AG90" i="99"/>
  <c r="AF90" i="99"/>
  <c r="AE90" i="99"/>
  <c r="AC90" i="99"/>
  <c r="AB90" i="99"/>
  <c r="AA90" i="99"/>
  <c r="Z90" i="99"/>
  <c r="Y90" i="99"/>
  <c r="X90" i="99"/>
  <c r="P90" i="99"/>
  <c r="O90" i="99"/>
  <c r="N90" i="99"/>
  <c r="M90" i="99"/>
  <c r="L90" i="99"/>
  <c r="K90" i="99"/>
  <c r="J90" i="99"/>
  <c r="I90" i="99"/>
  <c r="H90" i="99"/>
  <c r="AN89" i="99"/>
  <c r="AQ89" i="99" s="1"/>
  <c r="AM89" i="99"/>
  <c r="AP89" i="99" s="1"/>
  <c r="AL89" i="99"/>
  <c r="AK89" i="99"/>
  <c r="AJ89" i="99"/>
  <c r="AI89" i="99"/>
  <c r="AG89" i="99"/>
  <c r="AF89" i="99"/>
  <c r="AE89" i="99"/>
  <c r="AC89" i="99"/>
  <c r="AB89" i="99"/>
  <c r="AA89" i="99"/>
  <c r="Z89" i="99"/>
  <c r="Y89" i="99"/>
  <c r="X89" i="99"/>
  <c r="P89" i="99"/>
  <c r="O89" i="99"/>
  <c r="N89" i="99"/>
  <c r="M89" i="99"/>
  <c r="L89" i="99"/>
  <c r="K89" i="99"/>
  <c r="J89" i="99"/>
  <c r="I89" i="99"/>
  <c r="H89" i="99"/>
  <c r="AN88" i="99"/>
  <c r="AM88" i="99"/>
  <c r="AP88" i="99" s="1"/>
  <c r="AL88" i="99"/>
  <c r="AK88" i="99"/>
  <c r="AJ88" i="99"/>
  <c r="AI88" i="99"/>
  <c r="AG88" i="99"/>
  <c r="AF88" i="99"/>
  <c r="AE88" i="99"/>
  <c r="AC88" i="99"/>
  <c r="AB88" i="99"/>
  <c r="AA88" i="99"/>
  <c r="Z88" i="99"/>
  <c r="Y88" i="99"/>
  <c r="X88" i="99"/>
  <c r="P88" i="99"/>
  <c r="O88" i="99"/>
  <c r="N88" i="99"/>
  <c r="M88" i="99"/>
  <c r="L88" i="99"/>
  <c r="K88" i="99"/>
  <c r="J88" i="99"/>
  <c r="I88" i="99"/>
  <c r="H88" i="99"/>
  <c r="AN87" i="99"/>
  <c r="AQ87" i="99" s="1"/>
  <c r="AM87" i="99"/>
  <c r="AL87" i="99"/>
  <c r="AK87" i="99"/>
  <c r="AJ87" i="99"/>
  <c r="AI87" i="99"/>
  <c r="AG87" i="99"/>
  <c r="AF87" i="99"/>
  <c r="AE87" i="99"/>
  <c r="AC87" i="99"/>
  <c r="AB87" i="99"/>
  <c r="AA87" i="99"/>
  <c r="Z87" i="99"/>
  <c r="Y87" i="99"/>
  <c r="X87" i="99"/>
  <c r="P87" i="99"/>
  <c r="O87" i="99"/>
  <c r="N87" i="99"/>
  <c r="M87" i="99"/>
  <c r="L87" i="99"/>
  <c r="K87" i="99"/>
  <c r="J87" i="99"/>
  <c r="I87" i="99"/>
  <c r="H87" i="99"/>
  <c r="AN86" i="99"/>
  <c r="AM86" i="99"/>
  <c r="AL86" i="99"/>
  <c r="AK86" i="99"/>
  <c r="AJ86" i="99"/>
  <c r="AI86" i="99"/>
  <c r="AG86" i="99"/>
  <c r="AF86" i="99"/>
  <c r="AE86" i="99"/>
  <c r="AC86" i="99"/>
  <c r="AB86" i="99"/>
  <c r="AA86" i="99"/>
  <c r="Z86" i="99"/>
  <c r="Y86" i="99"/>
  <c r="X86" i="99"/>
  <c r="P86" i="99"/>
  <c r="O86" i="99"/>
  <c r="N86" i="99"/>
  <c r="M86" i="99"/>
  <c r="L86" i="99"/>
  <c r="K86" i="99"/>
  <c r="J86" i="99"/>
  <c r="I86" i="99"/>
  <c r="H86" i="99"/>
  <c r="AN85" i="99"/>
  <c r="AQ85" i="99" s="1"/>
  <c r="AM85" i="99"/>
  <c r="AP85" i="99" s="1"/>
  <c r="AL85" i="99"/>
  <c r="AK85" i="99"/>
  <c r="AJ85" i="99"/>
  <c r="AI85" i="99"/>
  <c r="AG85" i="99"/>
  <c r="AF85" i="99"/>
  <c r="AE85" i="99"/>
  <c r="AC85" i="99"/>
  <c r="AB85" i="99"/>
  <c r="AA85" i="99"/>
  <c r="Z85" i="99"/>
  <c r="Y85" i="99"/>
  <c r="X85" i="99"/>
  <c r="P85" i="99"/>
  <c r="O85" i="99"/>
  <c r="N85" i="99"/>
  <c r="M85" i="99"/>
  <c r="L85" i="99"/>
  <c r="K85" i="99"/>
  <c r="J85" i="99"/>
  <c r="I85" i="99"/>
  <c r="H85" i="99"/>
  <c r="AO84" i="99"/>
  <c r="AN84" i="99"/>
  <c r="AM84" i="99"/>
  <c r="AL84" i="99"/>
  <c r="AK84" i="99"/>
  <c r="AJ84" i="99"/>
  <c r="AI84" i="99"/>
  <c r="AG84" i="99"/>
  <c r="AF84" i="99"/>
  <c r="AE84" i="99"/>
  <c r="AC84" i="99"/>
  <c r="AB84" i="99"/>
  <c r="AA84" i="99"/>
  <c r="Z84" i="99"/>
  <c r="Y84" i="99"/>
  <c r="X84" i="99"/>
  <c r="P84" i="99"/>
  <c r="O84" i="99"/>
  <c r="N84" i="99"/>
  <c r="M84" i="99"/>
  <c r="L84" i="99"/>
  <c r="K84" i="99"/>
  <c r="J84" i="99"/>
  <c r="I84" i="99"/>
  <c r="H84" i="99"/>
  <c r="AN83" i="99"/>
  <c r="AM83" i="99"/>
  <c r="AL83" i="99"/>
  <c r="AO83" i="99" s="1"/>
  <c r="AK83" i="99"/>
  <c r="AJ83" i="99"/>
  <c r="AP83" i="99" s="1"/>
  <c r="AI83" i="99"/>
  <c r="AG83" i="99"/>
  <c r="AF83" i="99"/>
  <c r="AE83" i="99"/>
  <c r="AC83" i="99"/>
  <c r="AB83" i="99"/>
  <c r="AA83" i="99"/>
  <c r="Z83" i="99"/>
  <c r="Y83" i="99"/>
  <c r="X83" i="99"/>
  <c r="P83" i="99"/>
  <c r="O83" i="99"/>
  <c r="N83" i="99"/>
  <c r="M83" i="99"/>
  <c r="L83" i="99"/>
  <c r="K83" i="99"/>
  <c r="J83" i="99"/>
  <c r="I83" i="99"/>
  <c r="H83" i="99"/>
  <c r="AN82" i="99"/>
  <c r="AM82" i="99"/>
  <c r="AL82" i="99"/>
  <c r="AK82" i="99"/>
  <c r="AJ82" i="99"/>
  <c r="AI82" i="99"/>
  <c r="AG82" i="99"/>
  <c r="AF82" i="99"/>
  <c r="AE82" i="99"/>
  <c r="AC82" i="99"/>
  <c r="AB82" i="99"/>
  <c r="AA82" i="99"/>
  <c r="Z82" i="99"/>
  <c r="Y82" i="99"/>
  <c r="X82" i="99"/>
  <c r="P82" i="99"/>
  <c r="O82" i="99"/>
  <c r="N82" i="99"/>
  <c r="M82" i="99"/>
  <c r="L82" i="99"/>
  <c r="K82" i="99"/>
  <c r="J82" i="99"/>
  <c r="I82" i="99"/>
  <c r="H82" i="99"/>
  <c r="AP81" i="99"/>
  <c r="AN81" i="99"/>
  <c r="AM81" i="99"/>
  <c r="AL81" i="99"/>
  <c r="AK81" i="99"/>
  <c r="AJ81" i="99"/>
  <c r="AI81" i="99"/>
  <c r="AG81" i="99"/>
  <c r="AF81" i="99"/>
  <c r="AE81" i="99"/>
  <c r="AC81" i="99"/>
  <c r="AB81" i="99"/>
  <c r="AA81" i="99"/>
  <c r="Z81" i="99"/>
  <c r="Y81" i="99"/>
  <c r="X81" i="99"/>
  <c r="P81" i="99"/>
  <c r="O81" i="99"/>
  <c r="N81" i="99"/>
  <c r="M81" i="99"/>
  <c r="L81" i="99"/>
  <c r="K81" i="99"/>
  <c r="J81" i="99"/>
  <c r="I81" i="99"/>
  <c r="H81" i="99"/>
  <c r="AN80" i="99"/>
  <c r="AM80" i="99"/>
  <c r="AP80" i="99" s="1"/>
  <c r="AL80" i="99"/>
  <c r="AO80" i="99" s="1"/>
  <c r="AK80" i="99"/>
  <c r="AQ80" i="99" s="1"/>
  <c r="AJ80" i="99"/>
  <c r="AI80" i="99"/>
  <c r="AG80" i="99"/>
  <c r="AF80" i="99"/>
  <c r="AE80" i="99"/>
  <c r="AC80" i="99"/>
  <c r="AB80" i="99"/>
  <c r="AA80" i="99"/>
  <c r="Z80" i="99"/>
  <c r="Y80" i="99"/>
  <c r="X80" i="99"/>
  <c r="P80" i="99"/>
  <c r="O80" i="99"/>
  <c r="N80" i="99"/>
  <c r="M80" i="99"/>
  <c r="L80" i="99"/>
  <c r="K80" i="99"/>
  <c r="J80" i="99"/>
  <c r="I80" i="99"/>
  <c r="H80" i="99"/>
  <c r="AN79" i="99"/>
  <c r="AM79" i="99"/>
  <c r="AL79" i="99"/>
  <c r="AO79" i="99" s="1"/>
  <c r="AK79" i="99"/>
  <c r="AJ79" i="99"/>
  <c r="AI79" i="99"/>
  <c r="AG79" i="99"/>
  <c r="AF79" i="99"/>
  <c r="AE79" i="99"/>
  <c r="AC79" i="99"/>
  <c r="AB79" i="99"/>
  <c r="AA79" i="99"/>
  <c r="Z79" i="99"/>
  <c r="Y79" i="99"/>
  <c r="X79" i="99"/>
  <c r="P79" i="99"/>
  <c r="O79" i="99"/>
  <c r="N79" i="99"/>
  <c r="M79" i="99"/>
  <c r="L79" i="99"/>
  <c r="K79" i="99"/>
  <c r="J79" i="99"/>
  <c r="I79" i="99"/>
  <c r="H79" i="99"/>
  <c r="AN78" i="99"/>
  <c r="AM78" i="99"/>
  <c r="AL78" i="99"/>
  <c r="AK78" i="99"/>
  <c r="AQ78" i="99" s="1"/>
  <c r="AJ78" i="99"/>
  <c r="AI78" i="99"/>
  <c r="AG78" i="99"/>
  <c r="AF78" i="99"/>
  <c r="AE78" i="99"/>
  <c r="AC78" i="99"/>
  <c r="AB78" i="99"/>
  <c r="AA78" i="99"/>
  <c r="Z78" i="99"/>
  <c r="Y78" i="99"/>
  <c r="X78" i="99"/>
  <c r="P78" i="99"/>
  <c r="O78" i="99"/>
  <c r="N78" i="99"/>
  <c r="M78" i="99"/>
  <c r="L78" i="99"/>
  <c r="K78" i="99"/>
  <c r="J78" i="99"/>
  <c r="I78" i="99"/>
  <c r="H78" i="99"/>
  <c r="AN77" i="99"/>
  <c r="AM77" i="99"/>
  <c r="AP77" i="99" s="1"/>
  <c r="AL77" i="99"/>
  <c r="AK77" i="99"/>
  <c r="AJ77" i="99"/>
  <c r="AI77" i="99"/>
  <c r="AG77" i="99"/>
  <c r="AF77" i="99"/>
  <c r="AE77" i="99"/>
  <c r="AC77" i="99"/>
  <c r="AB77" i="99"/>
  <c r="AA77" i="99"/>
  <c r="Z77" i="99"/>
  <c r="Y77" i="99"/>
  <c r="X77" i="99"/>
  <c r="P77" i="99"/>
  <c r="O77" i="99"/>
  <c r="N77" i="99"/>
  <c r="M77" i="99"/>
  <c r="L77" i="99"/>
  <c r="K77" i="99"/>
  <c r="J77" i="99"/>
  <c r="I77" i="99"/>
  <c r="H77" i="99"/>
  <c r="AN76" i="99"/>
  <c r="AM76" i="99"/>
  <c r="AP76" i="99" s="1"/>
  <c r="AL76" i="99"/>
  <c r="AK76" i="99"/>
  <c r="AJ76" i="99"/>
  <c r="AI76" i="99"/>
  <c r="AG76" i="99"/>
  <c r="AF76" i="99"/>
  <c r="AE76" i="99"/>
  <c r="AC76" i="99"/>
  <c r="AB76" i="99"/>
  <c r="AA76" i="99"/>
  <c r="Z76" i="99"/>
  <c r="Y76" i="99"/>
  <c r="X76" i="99"/>
  <c r="P76" i="99"/>
  <c r="O76" i="99"/>
  <c r="N76" i="99"/>
  <c r="M76" i="99"/>
  <c r="L76" i="99"/>
  <c r="K76" i="99"/>
  <c r="J76" i="99"/>
  <c r="I76" i="99"/>
  <c r="H76" i="99"/>
  <c r="AN75" i="99"/>
  <c r="AM75" i="99"/>
  <c r="AL75" i="99"/>
  <c r="AK75" i="99"/>
  <c r="AJ75" i="99"/>
  <c r="AI75" i="99"/>
  <c r="AG75" i="99"/>
  <c r="AF75" i="99"/>
  <c r="AE75" i="99"/>
  <c r="AC75" i="99"/>
  <c r="AB75" i="99"/>
  <c r="AA75" i="99"/>
  <c r="Z75" i="99"/>
  <c r="Y75" i="99"/>
  <c r="X75" i="99"/>
  <c r="P75" i="99"/>
  <c r="O75" i="99"/>
  <c r="N75" i="99"/>
  <c r="M75" i="99"/>
  <c r="L75" i="99"/>
  <c r="K75" i="99"/>
  <c r="J75" i="99"/>
  <c r="I75" i="99"/>
  <c r="H75" i="99"/>
  <c r="AC74" i="99"/>
  <c r="AB74" i="99"/>
  <c r="AA74" i="99"/>
  <c r="Z74" i="99"/>
  <c r="Y74" i="99"/>
  <c r="X74" i="99"/>
  <c r="P74" i="99"/>
  <c r="O74" i="99"/>
  <c r="N74" i="99"/>
  <c r="M74" i="99"/>
  <c r="L74" i="99"/>
  <c r="K74" i="99"/>
  <c r="J74" i="99"/>
  <c r="I74" i="99"/>
  <c r="H74" i="99"/>
  <c r="AC73" i="99"/>
  <c r="AB73" i="99"/>
  <c r="AA73" i="99"/>
  <c r="Z73" i="99"/>
  <c r="Y73" i="99"/>
  <c r="X73" i="99"/>
  <c r="P73" i="99"/>
  <c r="O73" i="99"/>
  <c r="N73" i="99"/>
  <c r="M73" i="99"/>
  <c r="L73" i="99"/>
  <c r="K73" i="99"/>
  <c r="J73" i="99"/>
  <c r="I73" i="99"/>
  <c r="H73" i="99"/>
  <c r="AC72" i="99"/>
  <c r="AB72" i="99"/>
  <c r="AA72" i="99"/>
  <c r="Z72" i="99"/>
  <c r="Y72" i="99"/>
  <c r="X72" i="99"/>
  <c r="P72" i="99"/>
  <c r="O72" i="99"/>
  <c r="N72" i="99"/>
  <c r="M72" i="99"/>
  <c r="L72" i="99"/>
  <c r="K72" i="99"/>
  <c r="J72" i="99"/>
  <c r="I72" i="99"/>
  <c r="H72" i="99"/>
  <c r="AN71" i="99"/>
  <c r="AM71" i="99"/>
  <c r="AL71" i="99"/>
  <c r="AK71" i="99"/>
  <c r="AJ71" i="99"/>
  <c r="AI71" i="99"/>
  <c r="AG71" i="99"/>
  <c r="AF71" i="99"/>
  <c r="AE71" i="99"/>
  <c r="AC71" i="99"/>
  <c r="AB71" i="99"/>
  <c r="AA71" i="99"/>
  <c r="Z71" i="99"/>
  <c r="Y71" i="99"/>
  <c r="X71" i="99"/>
  <c r="P71" i="99"/>
  <c r="O71" i="99"/>
  <c r="N71" i="99"/>
  <c r="M71" i="99"/>
  <c r="L71" i="99"/>
  <c r="K71" i="99"/>
  <c r="J71" i="99"/>
  <c r="I71" i="99"/>
  <c r="H71" i="99"/>
  <c r="AN70" i="99"/>
  <c r="AM70" i="99"/>
  <c r="AL70" i="99"/>
  <c r="AK70" i="99"/>
  <c r="AJ70" i="99"/>
  <c r="AI70" i="99"/>
  <c r="AG70" i="99"/>
  <c r="AF70" i="99"/>
  <c r="AE70" i="99"/>
  <c r="AC70" i="99"/>
  <c r="AB70" i="99"/>
  <c r="AA70" i="99"/>
  <c r="Z70" i="99"/>
  <c r="Y70" i="99"/>
  <c r="X70" i="99"/>
  <c r="P70" i="99"/>
  <c r="O70" i="99"/>
  <c r="N70" i="99"/>
  <c r="M70" i="99"/>
  <c r="L70" i="99"/>
  <c r="K70" i="99"/>
  <c r="J70" i="99"/>
  <c r="I70" i="99"/>
  <c r="H70" i="99"/>
  <c r="AN69" i="99"/>
  <c r="AM69" i="99"/>
  <c r="AP69" i="99" s="1"/>
  <c r="AL69" i="99"/>
  <c r="AK69" i="99"/>
  <c r="AJ69" i="99"/>
  <c r="AI69" i="99"/>
  <c r="AG69" i="99"/>
  <c r="AF69" i="99"/>
  <c r="AE69" i="99"/>
  <c r="AC69" i="99"/>
  <c r="AB69" i="99"/>
  <c r="AA69" i="99"/>
  <c r="Z69" i="99"/>
  <c r="Y69" i="99"/>
  <c r="Y97" i="99" s="1"/>
  <c r="X69" i="99"/>
  <c r="P69" i="99"/>
  <c r="O69" i="99"/>
  <c r="N69" i="99"/>
  <c r="M69" i="99"/>
  <c r="L69" i="99"/>
  <c r="K69" i="99"/>
  <c r="K97" i="99" s="1"/>
  <c r="J69" i="99"/>
  <c r="I69" i="99"/>
  <c r="H69" i="99"/>
  <c r="H67" i="99"/>
  <c r="X67" i="99" s="1"/>
  <c r="AN63" i="99"/>
  <c r="AQ63" i="99" s="1"/>
  <c r="AM63" i="99"/>
  <c r="AL63" i="99"/>
  <c r="AK63" i="99"/>
  <c r="AJ63" i="99"/>
  <c r="AI63" i="99"/>
  <c r="AG63" i="99"/>
  <c r="AF63" i="99"/>
  <c r="AE63" i="99"/>
  <c r="P63" i="99"/>
  <c r="O63" i="99"/>
  <c r="N63" i="99"/>
  <c r="Y62" i="99"/>
  <c r="W62" i="99"/>
  <c r="AC62" i="99" s="1"/>
  <c r="V62" i="99"/>
  <c r="U62" i="99"/>
  <c r="T62" i="99"/>
  <c r="S62" i="99"/>
  <c r="R62" i="99"/>
  <c r="X62" i="99" s="1"/>
  <c r="G62" i="99"/>
  <c r="M62" i="99" s="1"/>
  <c r="F62" i="99"/>
  <c r="L62" i="99" s="1"/>
  <c r="E62" i="99"/>
  <c r="D62" i="99"/>
  <c r="J62" i="99" s="1"/>
  <c r="C62" i="99"/>
  <c r="I62" i="99" s="1"/>
  <c r="B62" i="99"/>
  <c r="AN61" i="99"/>
  <c r="AM61" i="99"/>
  <c r="AP61" i="99" s="1"/>
  <c r="AL61" i="99"/>
  <c r="AK61" i="99"/>
  <c r="AJ61" i="99"/>
  <c r="AI61" i="99"/>
  <c r="AG61" i="99"/>
  <c r="AF61" i="99"/>
  <c r="AE61" i="99"/>
  <c r="AC61" i="99"/>
  <c r="AB61" i="99"/>
  <c r="AA61" i="99"/>
  <c r="Z61" i="99"/>
  <c r="Y61" i="99"/>
  <c r="X61" i="99"/>
  <c r="P61" i="99"/>
  <c r="O61" i="99"/>
  <c r="N61" i="99"/>
  <c r="M61" i="99"/>
  <c r="L61" i="99"/>
  <c r="K61" i="99"/>
  <c r="J61" i="99"/>
  <c r="I61" i="99"/>
  <c r="H61" i="99"/>
  <c r="AN60" i="99"/>
  <c r="AM60" i="99"/>
  <c r="AP60" i="99" s="1"/>
  <c r="AL60" i="99"/>
  <c r="AK60" i="99"/>
  <c r="AJ60" i="99"/>
  <c r="AI60" i="99"/>
  <c r="AG60" i="99"/>
  <c r="AF60" i="99"/>
  <c r="AE60" i="99"/>
  <c r="AC60" i="99"/>
  <c r="AB60" i="99"/>
  <c r="AA60" i="99"/>
  <c r="Z60" i="99"/>
  <c r="Y60" i="99"/>
  <c r="X60" i="99"/>
  <c r="P60" i="99"/>
  <c r="O60" i="99"/>
  <c r="N60" i="99"/>
  <c r="M60" i="99"/>
  <c r="L60" i="99"/>
  <c r="K60" i="99"/>
  <c r="J60" i="99"/>
  <c r="I60" i="99"/>
  <c r="H60" i="99"/>
  <c r="AN59" i="99"/>
  <c r="AM59" i="99"/>
  <c r="AL59" i="99"/>
  <c r="AK59" i="99"/>
  <c r="AJ59" i="99"/>
  <c r="AI59" i="99"/>
  <c r="AG59" i="99"/>
  <c r="AF59" i="99"/>
  <c r="AE59" i="99"/>
  <c r="AC59" i="99"/>
  <c r="AB59" i="99"/>
  <c r="AA59" i="99"/>
  <c r="Z59" i="99"/>
  <c r="Y59" i="99"/>
  <c r="X59" i="99"/>
  <c r="P59" i="99"/>
  <c r="O59" i="99"/>
  <c r="N59" i="99"/>
  <c r="M59" i="99"/>
  <c r="L59" i="99"/>
  <c r="K59" i="99"/>
  <c r="J59" i="99"/>
  <c r="I59" i="99"/>
  <c r="H59" i="99"/>
  <c r="AN58" i="99"/>
  <c r="AM58" i="99"/>
  <c r="AL58" i="99"/>
  <c r="AK58" i="99"/>
  <c r="AJ58" i="99"/>
  <c r="AI58" i="99"/>
  <c r="AG58" i="99"/>
  <c r="AF58" i="99"/>
  <c r="AE58" i="99"/>
  <c r="AC58" i="99"/>
  <c r="AB58" i="99"/>
  <c r="AA58" i="99"/>
  <c r="Z58" i="99"/>
  <c r="Y58" i="99"/>
  <c r="X58" i="99"/>
  <c r="P58" i="99"/>
  <c r="O58" i="99"/>
  <c r="N58" i="99"/>
  <c r="M58" i="99"/>
  <c r="L58" i="99"/>
  <c r="K58" i="99"/>
  <c r="J58" i="99"/>
  <c r="I58" i="99"/>
  <c r="H58" i="99"/>
  <c r="AN57" i="99"/>
  <c r="AM57" i="99"/>
  <c r="AP57" i="99" s="1"/>
  <c r="AL57" i="99"/>
  <c r="AK57" i="99"/>
  <c r="AJ57" i="99"/>
  <c r="AI57" i="99"/>
  <c r="AG57" i="99"/>
  <c r="AF57" i="99"/>
  <c r="AE57" i="99"/>
  <c r="AC57" i="99"/>
  <c r="AB57" i="99"/>
  <c r="AA57" i="99"/>
  <c r="Z57" i="99"/>
  <c r="Y57" i="99"/>
  <c r="X57" i="99"/>
  <c r="P57" i="99"/>
  <c r="O57" i="99"/>
  <c r="N57" i="99"/>
  <c r="M57" i="99"/>
  <c r="L57" i="99"/>
  <c r="K57" i="99"/>
  <c r="J57" i="99"/>
  <c r="I57" i="99"/>
  <c r="H57" i="99"/>
  <c r="AN56" i="99"/>
  <c r="AM56" i="99"/>
  <c r="AL56" i="99"/>
  <c r="AK56" i="99"/>
  <c r="AJ56" i="99"/>
  <c r="AI56" i="99"/>
  <c r="AG56" i="99"/>
  <c r="AF56" i="99"/>
  <c r="AE56" i="99"/>
  <c r="AC56" i="99"/>
  <c r="AB56" i="99"/>
  <c r="AA56" i="99"/>
  <c r="Z56" i="99"/>
  <c r="Y56" i="99"/>
  <c r="X56" i="99"/>
  <c r="P56" i="99"/>
  <c r="O56" i="99"/>
  <c r="N56" i="99"/>
  <c r="M56" i="99"/>
  <c r="L56" i="99"/>
  <c r="K56" i="99"/>
  <c r="J56" i="99"/>
  <c r="I56" i="99"/>
  <c r="H56" i="99"/>
  <c r="AN55" i="99"/>
  <c r="AM55" i="99"/>
  <c r="AL55" i="99"/>
  <c r="AK55" i="99"/>
  <c r="AJ55" i="99"/>
  <c r="AI55" i="99"/>
  <c r="AG55" i="99"/>
  <c r="AF55" i="99"/>
  <c r="AE55" i="99"/>
  <c r="AC55" i="99"/>
  <c r="AB55" i="99"/>
  <c r="AA55" i="99"/>
  <c r="Z55" i="99"/>
  <c r="Y55" i="99"/>
  <c r="X55" i="99"/>
  <c r="P55" i="99"/>
  <c r="O55" i="99"/>
  <c r="N55" i="99"/>
  <c r="M55" i="99"/>
  <c r="L55" i="99"/>
  <c r="K55" i="99"/>
  <c r="J55" i="99"/>
  <c r="I55" i="99"/>
  <c r="H55" i="99"/>
  <c r="AN54" i="99"/>
  <c r="AQ54" i="99" s="1"/>
  <c r="AM54" i="99"/>
  <c r="AP54" i="99" s="1"/>
  <c r="AL54" i="99"/>
  <c r="AK54" i="99"/>
  <c r="AJ54" i="99"/>
  <c r="AI54" i="99"/>
  <c r="AG54" i="99"/>
  <c r="AF54" i="99"/>
  <c r="AE54" i="99"/>
  <c r="AC54" i="99"/>
  <c r="AB54" i="99"/>
  <c r="AA54" i="99"/>
  <c r="Z54" i="99"/>
  <c r="Y54" i="99"/>
  <c r="X54" i="99"/>
  <c r="P54" i="99"/>
  <c r="O54" i="99"/>
  <c r="N54" i="99"/>
  <c r="M54" i="99"/>
  <c r="L54" i="99"/>
  <c r="K54" i="99"/>
  <c r="J54" i="99"/>
  <c r="I54" i="99"/>
  <c r="H54" i="99"/>
  <c r="AN53" i="99"/>
  <c r="AM53" i="99"/>
  <c r="AP53" i="99" s="1"/>
  <c r="AL53" i="99"/>
  <c r="AK53" i="99"/>
  <c r="AJ53" i="99"/>
  <c r="AI53" i="99"/>
  <c r="AG53" i="99"/>
  <c r="AF53" i="99"/>
  <c r="AE53" i="99"/>
  <c r="AC53" i="99"/>
  <c r="AB53" i="99"/>
  <c r="AA53" i="99"/>
  <c r="Z53" i="99"/>
  <c r="Y53" i="99"/>
  <c r="X53" i="99"/>
  <c r="P53" i="99"/>
  <c r="O53" i="99"/>
  <c r="N53" i="99"/>
  <c r="M53" i="99"/>
  <c r="L53" i="99"/>
  <c r="K53" i="99"/>
  <c r="J53" i="99"/>
  <c r="I53" i="99"/>
  <c r="H53" i="99"/>
  <c r="AN52" i="99"/>
  <c r="AM52" i="99"/>
  <c r="AL52" i="99"/>
  <c r="AK52" i="99"/>
  <c r="AJ52" i="99"/>
  <c r="AI52" i="99"/>
  <c r="AG52" i="99"/>
  <c r="AF52" i="99"/>
  <c r="AE52" i="99"/>
  <c r="AC52" i="99"/>
  <c r="AB52" i="99"/>
  <c r="AA52" i="99"/>
  <c r="Z52" i="99"/>
  <c r="Y52" i="99"/>
  <c r="X52" i="99"/>
  <c r="P52" i="99"/>
  <c r="O52" i="99"/>
  <c r="N52" i="99"/>
  <c r="M52" i="99"/>
  <c r="L52" i="99"/>
  <c r="K52" i="99"/>
  <c r="J52" i="99"/>
  <c r="I52" i="99"/>
  <c r="H52" i="99"/>
  <c r="AN51" i="99"/>
  <c r="AM51" i="99"/>
  <c r="AL51" i="99"/>
  <c r="AK51" i="99"/>
  <c r="AJ51" i="99"/>
  <c r="AI51" i="99"/>
  <c r="AG51" i="99"/>
  <c r="AF51" i="99"/>
  <c r="AE51" i="99"/>
  <c r="AC51" i="99"/>
  <c r="AB51" i="99"/>
  <c r="AA51" i="99"/>
  <c r="Z51" i="99"/>
  <c r="Y51" i="99"/>
  <c r="X51" i="99"/>
  <c r="P51" i="99"/>
  <c r="O51" i="99"/>
  <c r="N51" i="99"/>
  <c r="M51" i="99"/>
  <c r="L51" i="99"/>
  <c r="K51" i="99"/>
  <c r="J51" i="99"/>
  <c r="I51" i="99"/>
  <c r="H51" i="99"/>
  <c r="AN50" i="99"/>
  <c r="AM50" i="99"/>
  <c r="AL50" i="99"/>
  <c r="AK50" i="99"/>
  <c r="AJ50" i="99"/>
  <c r="AI50" i="99"/>
  <c r="AG50" i="99"/>
  <c r="AF50" i="99"/>
  <c r="AE50" i="99"/>
  <c r="AC50" i="99"/>
  <c r="AB50" i="99"/>
  <c r="AA50" i="99"/>
  <c r="Z50" i="99"/>
  <c r="Y50" i="99"/>
  <c r="X50" i="99"/>
  <c r="P50" i="99"/>
  <c r="O50" i="99"/>
  <c r="N50" i="99"/>
  <c r="M50" i="99"/>
  <c r="L50" i="99"/>
  <c r="K50" i="99"/>
  <c r="J50" i="99"/>
  <c r="I50" i="99"/>
  <c r="H50" i="99"/>
  <c r="AN49" i="99"/>
  <c r="AM49" i="99"/>
  <c r="AP49" i="99" s="1"/>
  <c r="AL49" i="99"/>
  <c r="AK49" i="99"/>
  <c r="AJ49" i="99"/>
  <c r="AI49" i="99"/>
  <c r="AG49" i="99"/>
  <c r="AF49" i="99"/>
  <c r="AE49" i="99"/>
  <c r="AC49" i="99"/>
  <c r="AB49" i="99"/>
  <c r="AA49" i="99"/>
  <c r="Z49" i="99"/>
  <c r="Y49" i="99"/>
  <c r="X49" i="99"/>
  <c r="P49" i="99"/>
  <c r="O49" i="99"/>
  <c r="N49" i="99"/>
  <c r="M49" i="99"/>
  <c r="L49" i="99"/>
  <c r="K49" i="99"/>
  <c r="J49" i="99"/>
  <c r="I49" i="99"/>
  <c r="H49" i="99"/>
  <c r="AN48" i="99"/>
  <c r="AM48" i="99"/>
  <c r="AL48" i="99"/>
  <c r="AK48" i="99"/>
  <c r="AJ48" i="99"/>
  <c r="AI48" i="99"/>
  <c r="AG48" i="99"/>
  <c r="AF48" i="99"/>
  <c r="AE48" i="99"/>
  <c r="AC48" i="99"/>
  <c r="AB48" i="99"/>
  <c r="AA48" i="99"/>
  <c r="Z48" i="99"/>
  <c r="Y48" i="99"/>
  <c r="X48" i="99"/>
  <c r="P48" i="99"/>
  <c r="O48" i="99"/>
  <c r="N48" i="99"/>
  <c r="M48" i="99"/>
  <c r="L48" i="99"/>
  <c r="K48" i="99"/>
  <c r="J48" i="99"/>
  <c r="I48" i="99"/>
  <c r="H48" i="99"/>
  <c r="AN47" i="99"/>
  <c r="AM47" i="99"/>
  <c r="AL47" i="99"/>
  <c r="AK47" i="99"/>
  <c r="AJ47" i="99"/>
  <c r="AI47" i="99"/>
  <c r="AG47" i="99"/>
  <c r="AF47" i="99"/>
  <c r="AE47" i="99"/>
  <c r="AC47" i="99"/>
  <c r="AB47" i="99"/>
  <c r="AA47" i="99"/>
  <c r="Z47" i="99"/>
  <c r="Y47" i="99"/>
  <c r="X47" i="99"/>
  <c r="P47" i="99"/>
  <c r="O47" i="99"/>
  <c r="N47" i="99"/>
  <c r="M47" i="99"/>
  <c r="L47" i="99"/>
  <c r="K47" i="99"/>
  <c r="J47" i="99"/>
  <c r="I47" i="99"/>
  <c r="H47" i="99"/>
  <c r="AN46" i="99"/>
  <c r="AM46" i="99"/>
  <c r="AL46" i="99"/>
  <c r="AK46" i="99"/>
  <c r="AJ46" i="99"/>
  <c r="AI46" i="99"/>
  <c r="AG46" i="99"/>
  <c r="AF46" i="99"/>
  <c r="AE46" i="99"/>
  <c r="AC46" i="99"/>
  <c r="AB46" i="99"/>
  <c r="AA46" i="99"/>
  <c r="Z46" i="99"/>
  <c r="Y46" i="99"/>
  <c r="X46" i="99"/>
  <c r="P46" i="99"/>
  <c r="O46" i="99"/>
  <c r="N46" i="99"/>
  <c r="M46" i="99"/>
  <c r="L46" i="99"/>
  <c r="K46" i="99"/>
  <c r="J46" i="99"/>
  <c r="I46" i="99"/>
  <c r="H46" i="99"/>
  <c r="AN45" i="99"/>
  <c r="AM45" i="99"/>
  <c r="AL45" i="99"/>
  <c r="AK45" i="99"/>
  <c r="AJ45" i="99"/>
  <c r="AI45" i="99"/>
  <c r="AG45" i="99"/>
  <c r="AF45" i="99"/>
  <c r="AE45" i="99"/>
  <c r="AC45" i="99"/>
  <c r="AB45" i="99"/>
  <c r="AA45" i="99"/>
  <c r="Z45" i="99"/>
  <c r="Y45" i="99"/>
  <c r="X45" i="99"/>
  <c r="P45" i="99"/>
  <c r="O45" i="99"/>
  <c r="N45" i="99"/>
  <c r="M45" i="99"/>
  <c r="L45" i="99"/>
  <c r="K45" i="99"/>
  <c r="J45" i="99"/>
  <c r="I45" i="99"/>
  <c r="H45" i="99"/>
  <c r="AN44" i="99"/>
  <c r="AM44" i="99"/>
  <c r="AL44" i="99"/>
  <c r="AK44" i="99"/>
  <c r="AJ44" i="99"/>
  <c r="AI44" i="99"/>
  <c r="AG44" i="99"/>
  <c r="AF44" i="99"/>
  <c r="AE44" i="99"/>
  <c r="AC44" i="99"/>
  <c r="AB44" i="99"/>
  <c r="AA44" i="99"/>
  <c r="Z44" i="99"/>
  <c r="Y44" i="99"/>
  <c r="X44" i="99"/>
  <c r="P44" i="99"/>
  <c r="O44" i="99"/>
  <c r="N44" i="99"/>
  <c r="M44" i="99"/>
  <c r="L44" i="99"/>
  <c r="K44" i="99"/>
  <c r="J44" i="99"/>
  <c r="I44" i="99"/>
  <c r="H44" i="99"/>
  <c r="AN43" i="99"/>
  <c r="AM43" i="99"/>
  <c r="AL43" i="99"/>
  <c r="AK43" i="99"/>
  <c r="AJ43" i="99"/>
  <c r="AI43" i="99"/>
  <c r="AG43" i="99"/>
  <c r="AF43" i="99"/>
  <c r="AE43" i="99"/>
  <c r="AC43" i="99"/>
  <c r="AB43" i="99"/>
  <c r="AA43" i="99"/>
  <c r="Z43" i="99"/>
  <c r="Y43" i="99"/>
  <c r="X43" i="99"/>
  <c r="P43" i="99"/>
  <c r="O43" i="99"/>
  <c r="N43" i="99"/>
  <c r="M43" i="99"/>
  <c r="L43" i="99"/>
  <c r="K43" i="99"/>
  <c r="J43" i="99"/>
  <c r="I43" i="99"/>
  <c r="H43" i="99"/>
  <c r="AN42" i="99"/>
  <c r="AM42" i="99"/>
  <c r="AL42" i="99"/>
  <c r="AK42" i="99"/>
  <c r="AJ42" i="99"/>
  <c r="AI42" i="99"/>
  <c r="AG42" i="99"/>
  <c r="AF42" i="99"/>
  <c r="AE42" i="99"/>
  <c r="AC42" i="99"/>
  <c r="AB42" i="99"/>
  <c r="AA42" i="99"/>
  <c r="Z42" i="99"/>
  <c r="Y42" i="99"/>
  <c r="X42" i="99"/>
  <c r="P42" i="99"/>
  <c r="O42" i="99"/>
  <c r="N42" i="99"/>
  <c r="M42" i="99"/>
  <c r="L42" i="99"/>
  <c r="K42" i="99"/>
  <c r="J42" i="99"/>
  <c r="I42" i="99"/>
  <c r="H42" i="99"/>
  <c r="AN41" i="99"/>
  <c r="AM41" i="99"/>
  <c r="AP41" i="99" s="1"/>
  <c r="AL41" i="99"/>
  <c r="AK41" i="99"/>
  <c r="AJ41" i="99"/>
  <c r="AI41" i="99"/>
  <c r="AG41" i="99"/>
  <c r="AF41" i="99"/>
  <c r="AE41" i="99"/>
  <c r="AC41" i="99"/>
  <c r="AB41" i="99"/>
  <c r="AA41" i="99"/>
  <c r="Z41" i="99"/>
  <c r="Y41" i="99"/>
  <c r="X41" i="99"/>
  <c r="P41" i="99"/>
  <c r="O41" i="99"/>
  <c r="N41" i="99"/>
  <c r="M41" i="99"/>
  <c r="L41" i="99"/>
  <c r="K41" i="99"/>
  <c r="J41" i="99"/>
  <c r="I41" i="99"/>
  <c r="H41" i="99"/>
  <c r="AN40" i="99"/>
  <c r="AM40" i="99"/>
  <c r="AL40" i="99"/>
  <c r="AK40" i="99"/>
  <c r="AJ40" i="99"/>
  <c r="AI40" i="99"/>
  <c r="AG40" i="99"/>
  <c r="AF40" i="99"/>
  <c r="AE40" i="99"/>
  <c r="AC40" i="99"/>
  <c r="AC63" i="99" s="1"/>
  <c r="AB40" i="99"/>
  <c r="AA40" i="99"/>
  <c r="Z40" i="99"/>
  <c r="Y40" i="99"/>
  <c r="Y63" i="99" s="1"/>
  <c r="X40" i="99"/>
  <c r="P40" i="99"/>
  <c r="O40" i="99"/>
  <c r="N40" i="99"/>
  <c r="M40" i="99"/>
  <c r="L40" i="99"/>
  <c r="K40" i="99"/>
  <c r="J40" i="99"/>
  <c r="J63" i="99" s="1"/>
  <c r="I40" i="99"/>
  <c r="H40" i="99"/>
  <c r="H38" i="99"/>
  <c r="X38" i="99" s="1"/>
  <c r="AN33" i="99"/>
  <c r="AM33" i="99"/>
  <c r="AL33" i="99"/>
  <c r="AO33" i="99" s="1"/>
  <c r="AK33" i="99"/>
  <c r="AJ33" i="99"/>
  <c r="AI33" i="99"/>
  <c r="AG33" i="99"/>
  <c r="AF33" i="99"/>
  <c r="AE33" i="99"/>
  <c r="P33" i="99"/>
  <c r="O33" i="99"/>
  <c r="N33" i="99"/>
  <c r="W32" i="99"/>
  <c r="AC32" i="99" s="1"/>
  <c r="V32" i="99"/>
  <c r="U32" i="99"/>
  <c r="AE32" i="99" s="1"/>
  <c r="T32" i="99"/>
  <c r="S32" i="99"/>
  <c r="Y32" i="99" s="1"/>
  <c r="R32" i="99"/>
  <c r="X32" i="99" s="1"/>
  <c r="G32" i="99"/>
  <c r="F32" i="99"/>
  <c r="L32" i="99" s="1"/>
  <c r="E32" i="99"/>
  <c r="K32" i="99" s="1"/>
  <c r="D32" i="99"/>
  <c r="J32" i="99" s="1"/>
  <c r="C32" i="99"/>
  <c r="I32" i="99" s="1"/>
  <c r="B32" i="99"/>
  <c r="H32" i="99" s="1"/>
  <c r="AN31" i="99"/>
  <c r="AM31" i="99"/>
  <c r="AL31" i="99"/>
  <c r="AO31" i="99" s="1"/>
  <c r="AK31" i="99"/>
  <c r="AJ31" i="99"/>
  <c r="AI31" i="99"/>
  <c r="AG31" i="99"/>
  <c r="AF31" i="99"/>
  <c r="AE31" i="99"/>
  <c r="AC31" i="99"/>
  <c r="AB31" i="99"/>
  <c r="AA31" i="99"/>
  <c r="Z31" i="99"/>
  <c r="Y31" i="99"/>
  <c r="X31" i="99"/>
  <c r="P31" i="99"/>
  <c r="O31" i="99"/>
  <c r="N31" i="99"/>
  <c r="M31" i="99"/>
  <c r="L31" i="99"/>
  <c r="K31" i="99"/>
  <c r="J31" i="99"/>
  <c r="I31" i="99"/>
  <c r="H31" i="99"/>
  <c r="AN30" i="99"/>
  <c r="AM30" i="99"/>
  <c r="AL30" i="99"/>
  <c r="AK30" i="99"/>
  <c r="AJ30" i="99"/>
  <c r="AI30" i="99"/>
  <c r="AG30" i="99"/>
  <c r="AF30" i="99"/>
  <c r="AE30" i="99"/>
  <c r="AC30" i="99"/>
  <c r="AB30" i="99"/>
  <c r="AA30" i="99"/>
  <c r="Z30" i="99"/>
  <c r="Y30" i="99"/>
  <c r="X30" i="99"/>
  <c r="P30" i="99"/>
  <c r="O30" i="99"/>
  <c r="N30" i="99"/>
  <c r="M30" i="99"/>
  <c r="L30" i="99"/>
  <c r="K30" i="99"/>
  <c r="J30" i="99"/>
  <c r="I30" i="99"/>
  <c r="H30" i="99"/>
  <c r="AN29" i="99"/>
  <c r="AM29" i="99"/>
  <c r="AP29" i="99" s="1"/>
  <c r="AL29" i="99"/>
  <c r="AO29" i="99" s="1"/>
  <c r="AK29" i="99"/>
  <c r="AQ29" i="99" s="1"/>
  <c r="AJ29" i="99"/>
  <c r="AI29" i="99"/>
  <c r="AG29" i="99"/>
  <c r="AF29" i="99"/>
  <c r="AE29" i="99"/>
  <c r="AC29" i="99"/>
  <c r="AB29" i="99"/>
  <c r="AA29" i="99"/>
  <c r="Z29" i="99"/>
  <c r="Y29" i="99"/>
  <c r="X29" i="99"/>
  <c r="P29" i="99"/>
  <c r="O29" i="99"/>
  <c r="N29" i="99"/>
  <c r="M29" i="99"/>
  <c r="L29" i="99"/>
  <c r="K29" i="99"/>
  <c r="J29" i="99"/>
  <c r="I29" i="99"/>
  <c r="H29" i="99"/>
  <c r="AN28" i="99"/>
  <c r="AM28" i="99"/>
  <c r="AL28" i="99"/>
  <c r="AK28" i="99"/>
  <c r="AJ28" i="99"/>
  <c r="AI28" i="99"/>
  <c r="AG28" i="99"/>
  <c r="AF28" i="99"/>
  <c r="AE28" i="99"/>
  <c r="AC28" i="99"/>
  <c r="AB28" i="99"/>
  <c r="AA28" i="99"/>
  <c r="Z28" i="99"/>
  <c r="Y28" i="99"/>
  <c r="X28" i="99"/>
  <c r="P28" i="99"/>
  <c r="O28" i="99"/>
  <c r="N28" i="99"/>
  <c r="M28" i="99"/>
  <c r="L28" i="99"/>
  <c r="K28" i="99"/>
  <c r="J28" i="99"/>
  <c r="I28" i="99"/>
  <c r="H28" i="99"/>
  <c r="AN27" i="99"/>
  <c r="AM27" i="99"/>
  <c r="AL27" i="99"/>
  <c r="AK27" i="99"/>
  <c r="AJ27" i="99"/>
  <c r="AI27" i="99"/>
  <c r="AG27" i="99"/>
  <c r="AF27" i="99"/>
  <c r="AE27" i="99"/>
  <c r="AC27" i="99"/>
  <c r="AB27" i="99"/>
  <c r="AA27" i="99"/>
  <c r="Z27" i="99"/>
  <c r="Y27" i="99"/>
  <c r="X27" i="99"/>
  <c r="P27" i="99"/>
  <c r="O27" i="99"/>
  <c r="N27" i="99"/>
  <c r="M27" i="99"/>
  <c r="L27" i="99"/>
  <c r="K27" i="99"/>
  <c r="J27" i="99"/>
  <c r="I27" i="99"/>
  <c r="H27" i="99"/>
  <c r="AN26" i="99"/>
  <c r="AM26" i="99"/>
  <c r="AL26" i="99"/>
  <c r="AK26" i="99"/>
  <c r="AJ26" i="99"/>
  <c r="AI26" i="99"/>
  <c r="AG26" i="99"/>
  <c r="AF26" i="99"/>
  <c r="AE26" i="99"/>
  <c r="AC26" i="99"/>
  <c r="AB26" i="99"/>
  <c r="AA26" i="99"/>
  <c r="Z26" i="99"/>
  <c r="Y26" i="99"/>
  <c r="X26" i="99"/>
  <c r="P26" i="99"/>
  <c r="O26" i="99"/>
  <c r="N26" i="99"/>
  <c r="M26" i="99"/>
  <c r="L26" i="99"/>
  <c r="K26" i="99"/>
  <c r="J26" i="99"/>
  <c r="I26" i="99"/>
  <c r="H26" i="99"/>
  <c r="AN25" i="99"/>
  <c r="AM25" i="99"/>
  <c r="AL25" i="99"/>
  <c r="AK25" i="99"/>
  <c r="AQ25" i="99" s="1"/>
  <c r="AJ25" i="99"/>
  <c r="AI25" i="99"/>
  <c r="AG25" i="99"/>
  <c r="AF25" i="99"/>
  <c r="AE25" i="99"/>
  <c r="AC25" i="99"/>
  <c r="AB25" i="99"/>
  <c r="AA25" i="99"/>
  <c r="Z25" i="99"/>
  <c r="Y25" i="99"/>
  <c r="X25" i="99"/>
  <c r="P25" i="99"/>
  <c r="O25" i="99"/>
  <c r="N25" i="99"/>
  <c r="M25" i="99"/>
  <c r="L25" i="99"/>
  <c r="K25" i="99"/>
  <c r="J25" i="99"/>
  <c r="I25" i="99"/>
  <c r="H25" i="99"/>
  <c r="AN24" i="99"/>
  <c r="AM24" i="99"/>
  <c r="AP24" i="99" s="1"/>
  <c r="AL24" i="99"/>
  <c r="AK24" i="99"/>
  <c r="AJ24" i="99"/>
  <c r="AI24" i="99"/>
  <c r="AG24" i="99"/>
  <c r="AF24" i="99"/>
  <c r="AE24" i="99"/>
  <c r="AC24" i="99"/>
  <c r="AB24" i="99"/>
  <c r="AA24" i="99"/>
  <c r="Z24" i="99"/>
  <c r="Y24" i="99"/>
  <c r="X24" i="99"/>
  <c r="P24" i="99"/>
  <c r="O24" i="99"/>
  <c r="N24" i="99"/>
  <c r="M24" i="99"/>
  <c r="L24" i="99"/>
  <c r="K24" i="99"/>
  <c r="J24" i="99"/>
  <c r="I24" i="99"/>
  <c r="H24" i="99"/>
  <c r="AN23" i="99"/>
  <c r="AM23" i="99"/>
  <c r="AL23" i="99"/>
  <c r="AK23" i="99"/>
  <c r="AJ23" i="99"/>
  <c r="AI23" i="99"/>
  <c r="AG23" i="99"/>
  <c r="AF23" i="99"/>
  <c r="AE23" i="99"/>
  <c r="AC23" i="99"/>
  <c r="AB23" i="99"/>
  <c r="AA23" i="99"/>
  <c r="Z23" i="99"/>
  <c r="Y23" i="99"/>
  <c r="X23" i="99"/>
  <c r="P23" i="99"/>
  <c r="O23" i="99"/>
  <c r="N23" i="99"/>
  <c r="M23" i="99"/>
  <c r="L23" i="99"/>
  <c r="K23" i="99"/>
  <c r="J23" i="99"/>
  <c r="I23" i="99"/>
  <c r="H23" i="99"/>
  <c r="AN22" i="99"/>
  <c r="AM22" i="99"/>
  <c r="AP22" i="99" s="1"/>
  <c r="AL22" i="99"/>
  <c r="AO22" i="99" s="1"/>
  <c r="AK22" i="99"/>
  <c r="AQ22" i="99" s="1"/>
  <c r="AJ22" i="99"/>
  <c r="AI22" i="99"/>
  <c r="AG22" i="99"/>
  <c r="AF22" i="99"/>
  <c r="AE22" i="99"/>
  <c r="AC22" i="99"/>
  <c r="AB22" i="99"/>
  <c r="AA22" i="99"/>
  <c r="Z22" i="99"/>
  <c r="Y22" i="99"/>
  <c r="X22" i="99"/>
  <c r="P22" i="99"/>
  <c r="O22" i="99"/>
  <c r="N22" i="99"/>
  <c r="M22" i="99"/>
  <c r="L22" i="99"/>
  <c r="K22" i="99"/>
  <c r="J22" i="99"/>
  <c r="I22" i="99"/>
  <c r="H22" i="99"/>
  <c r="AN21" i="99"/>
  <c r="AM21" i="99"/>
  <c r="AL21" i="99"/>
  <c r="AO21" i="99" s="1"/>
  <c r="AK21" i="99"/>
  <c r="AJ21" i="99"/>
  <c r="AI21" i="99"/>
  <c r="AG21" i="99"/>
  <c r="AF21" i="99"/>
  <c r="AE21" i="99"/>
  <c r="AC21" i="99"/>
  <c r="AB21" i="99"/>
  <c r="AA21" i="99"/>
  <c r="Z21" i="99"/>
  <c r="Y21" i="99"/>
  <c r="X21" i="99"/>
  <c r="P21" i="99"/>
  <c r="O21" i="99"/>
  <c r="N21" i="99"/>
  <c r="M21" i="99"/>
  <c r="L21" i="99"/>
  <c r="K21" i="99"/>
  <c r="J21" i="99"/>
  <c r="I21" i="99"/>
  <c r="H21" i="99"/>
  <c r="AN20" i="99"/>
  <c r="AM20" i="99"/>
  <c r="AL20" i="99"/>
  <c r="AK20" i="99"/>
  <c r="AJ20" i="99"/>
  <c r="AI20" i="99"/>
  <c r="AG20" i="99"/>
  <c r="AF20" i="99"/>
  <c r="AE20" i="99"/>
  <c r="AC20" i="99"/>
  <c r="AB20" i="99"/>
  <c r="AA20" i="99"/>
  <c r="Z20" i="99"/>
  <c r="Y20" i="99"/>
  <c r="X20" i="99"/>
  <c r="P20" i="99"/>
  <c r="O20" i="99"/>
  <c r="N20" i="99"/>
  <c r="M20" i="99"/>
  <c r="L20" i="99"/>
  <c r="K20" i="99"/>
  <c r="J20" i="99"/>
  <c r="I20" i="99"/>
  <c r="H20" i="99"/>
  <c r="AN19" i="99"/>
  <c r="AM19" i="99"/>
  <c r="AL19" i="99"/>
  <c r="AK19" i="99"/>
  <c r="AJ19" i="99"/>
  <c r="AI19" i="99"/>
  <c r="AG19" i="99"/>
  <c r="AF19" i="99"/>
  <c r="AE19" i="99"/>
  <c r="AC19" i="99"/>
  <c r="AB19" i="99"/>
  <c r="AA19" i="99"/>
  <c r="Z19" i="99"/>
  <c r="Y19" i="99"/>
  <c r="X19" i="99"/>
  <c r="P19" i="99"/>
  <c r="O19" i="99"/>
  <c r="N19" i="99"/>
  <c r="M19" i="99"/>
  <c r="L19" i="99"/>
  <c r="K19" i="99"/>
  <c r="J19" i="99"/>
  <c r="I19" i="99"/>
  <c r="H19" i="99"/>
  <c r="AN18" i="99"/>
  <c r="AM18" i="99"/>
  <c r="AP18" i="99" s="1"/>
  <c r="AL18" i="99"/>
  <c r="AK18" i="99"/>
  <c r="AJ18" i="99"/>
  <c r="AI18" i="99"/>
  <c r="AG18" i="99"/>
  <c r="AF18" i="99"/>
  <c r="AE18" i="99"/>
  <c r="AC18" i="99"/>
  <c r="AB18" i="99"/>
  <c r="AA18" i="99"/>
  <c r="Z18" i="99"/>
  <c r="Y18" i="99"/>
  <c r="X18" i="99"/>
  <c r="P18" i="99"/>
  <c r="O18" i="99"/>
  <c r="N18" i="99"/>
  <c r="M18" i="99"/>
  <c r="L18" i="99"/>
  <c r="K18" i="99"/>
  <c r="J18" i="99"/>
  <c r="I18" i="99"/>
  <c r="H18" i="99"/>
  <c r="AN17" i="99"/>
  <c r="AM17" i="99"/>
  <c r="AP17" i="99" s="1"/>
  <c r="AL17" i="99"/>
  <c r="AK17" i="99"/>
  <c r="AJ17" i="99"/>
  <c r="AI17" i="99"/>
  <c r="AG17" i="99"/>
  <c r="AF17" i="99"/>
  <c r="AE17" i="99"/>
  <c r="AC17" i="99"/>
  <c r="AB17" i="99"/>
  <c r="AA17" i="99"/>
  <c r="Z17" i="99"/>
  <c r="Y17" i="99"/>
  <c r="X17" i="99"/>
  <c r="P17" i="99"/>
  <c r="O17" i="99"/>
  <c r="N17" i="99"/>
  <c r="M17" i="99"/>
  <c r="L17" i="99"/>
  <c r="K17" i="99"/>
  <c r="J17" i="99"/>
  <c r="I17" i="99"/>
  <c r="H17" i="99"/>
  <c r="AN16" i="99"/>
  <c r="AM16" i="99"/>
  <c r="AL16" i="99"/>
  <c r="AK16" i="99"/>
  <c r="AJ16" i="99"/>
  <c r="AI16" i="99"/>
  <c r="AG16" i="99"/>
  <c r="AF16" i="99"/>
  <c r="AE16" i="99"/>
  <c r="AC16" i="99"/>
  <c r="AB16" i="99"/>
  <c r="AA16" i="99"/>
  <c r="Z16" i="99"/>
  <c r="Y16" i="99"/>
  <c r="X16" i="99"/>
  <c r="P16" i="99"/>
  <c r="O16" i="99"/>
  <c r="N16" i="99"/>
  <c r="M16" i="99"/>
  <c r="L16" i="99"/>
  <c r="K16" i="99"/>
  <c r="J16" i="99"/>
  <c r="I16" i="99"/>
  <c r="H16" i="99"/>
  <c r="AN15" i="99"/>
  <c r="AM15" i="99"/>
  <c r="AL15" i="99"/>
  <c r="AK15" i="99"/>
  <c r="AJ15" i="99"/>
  <c r="AI15" i="99"/>
  <c r="AG15" i="99"/>
  <c r="AF15" i="99"/>
  <c r="AE15" i="99"/>
  <c r="AC15" i="99"/>
  <c r="AB15" i="99"/>
  <c r="AA15" i="99"/>
  <c r="Z15" i="99"/>
  <c r="Y15" i="99"/>
  <c r="X15" i="99"/>
  <c r="P15" i="99"/>
  <c r="O15" i="99"/>
  <c r="N15" i="99"/>
  <c r="M15" i="99"/>
  <c r="L15" i="99"/>
  <c r="K15" i="99"/>
  <c r="J15" i="99"/>
  <c r="I15" i="99"/>
  <c r="H15" i="99"/>
  <c r="AN14" i="99"/>
  <c r="AM14" i="99"/>
  <c r="AL14" i="99"/>
  <c r="AK14" i="99"/>
  <c r="AJ14" i="99"/>
  <c r="AI14" i="99"/>
  <c r="AG14" i="99"/>
  <c r="AF14" i="99"/>
  <c r="AE14" i="99"/>
  <c r="AC14" i="99"/>
  <c r="AB14" i="99"/>
  <c r="AA14" i="99"/>
  <c r="Z14" i="99"/>
  <c r="Y14" i="99"/>
  <c r="X14" i="99"/>
  <c r="P14" i="99"/>
  <c r="O14" i="99"/>
  <c r="N14" i="99"/>
  <c r="M14" i="99"/>
  <c r="L14" i="99"/>
  <c r="K14" i="99"/>
  <c r="J14" i="99"/>
  <c r="I14" i="99"/>
  <c r="H14" i="99"/>
  <c r="AN13" i="99"/>
  <c r="AM13" i="99"/>
  <c r="AL13" i="99"/>
  <c r="AK13" i="99"/>
  <c r="AQ13" i="99" s="1"/>
  <c r="AJ13" i="99"/>
  <c r="AI13" i="99"/>
  <c r="AG13" i="99"/>
  <c r="AF13" i="99"/>
  <c r="AE13" i="99"/>
  <c r="AC13" i="99"/>
  <c r="AB13" i="99"/>
  <c r="AA13" i="99"/>
  <c r="Z13" i="99"/>
  <c r="Y13" i="99"/>
  <c r="X13" i="99"/>
  <c r="P13" i="99"/>
  <c r="O13" i="99"/>
  <c r="N13" i="99"/>
  <c r="M13" i="99"/>
  <c r="L13" i="99"/>
  <c r="K13" i="99"/>
  <c r="J13" i="99"/>
  <c r="I13" i="99"/>
  <c r="H13" i="99"/>
  <c r="AN12" i="99"/>
  <c r="AM12" i="99"/>
  <c r="AL12" i="99"/>
  <c r="AK12" i="99"/>
  <c r="AJ12" i="99"/>
  <c r="AI12" i="99"/>
  <c r="AG12" i="99"/>
  <c r="AF12" i="99"/>
  <c r="AE12" i="99"/>
  <c r="AC12" i="99"/>
  <c r="AB12" i="99"/>
  <c r="AA12" i="99"/>
  <c r="Z12" i="99"/>
  <c r="Y12" i="99"/>
  <c r="X12" i="99"/>
  <c r="P12" i="99"/>
  <c r="O12" i="99"/>
  <c r="N12" i="99"/>
  <c r="M12" i="99"/>
  <c r="L12" i="99"/>
  <c r="K12" i="99"/>
  <c r="J12" i="99"/>
  <c r="I12" i="99"/>
  <c r="H12" i="99"/>
  <c r="AN11" i="99"/>
  <c r="AM11" i="99"/>
  <c r="AL11" i="99"/>
  <c r="AK11" i="99"/>
  <c r="AJ11" i="99"/>
  <c r="AI11" i="99"/>
  <c r="AG11" i="99"/>
  <c r="AF11" i="99"/>
  <c r="AE11" i="99"/>
  <c r="AC11" i="99"/>
  <c r="AB11" i="99"/>
  <c r="AA11" i="99"/>
  <c r="Z11" i="99"/>
  <c r="Y11" i="99"/>
  <c r="X11" i="99"/>
  <c r="P11" i="99"/>
  <c r="O11" i="99"/>
  <c r="N11" i="99"/>
  <c r="M11" i="99"/>
  <c r="L11" i="99"/>
  <c r="K11" i="99"/>
  <c r="J11" i="99"/>
  <c r="I11" i="99"/>
  <c r="H11" i="99"/>
  <c r="AN10" i="99"/>
  <c r="AM10" i="99"/>
  <c r="AL10" i="99"/>
  <c r="AO10" i="99" s="1"/>
  <c r="AK10" i="99"/>
  <c r="AJ10" i="99"/>
  <c r="AI10" i="99"/>
  <c r="AG10" i="99"/>
  <c r="AF10" i="99"/>
  <c r="AE10" i="99"/>
  <c r="AC10" i="99"/>
  <c r="AB10" i="99"/>
  <c r="AA10" i="99"/>
  <c r="Z10" i="99"/>
  <c r="Y10" i="99"/>
  <c r="X10" i="99"/>
  <c r="P10" i="99"/>
  <c r="O10" i="99"/>
  <c r="N10" i="99"/>
  <c r="M10" i="99"/>
  <c r="L10" i="99"/>
  <c r="K10" i="99"/>
  <c r="J10" i="99"/>
  <c r="I10" i="99"/>
  <c r="H10" i="99"/>
  <c r="AN9" i="99"/>
  <c r="AM9" i="99"/>
  <c r="AL9" i="99"/>
  <c r="AK9" i="99"/>
  <c r="AJ9" i="99"/>
  <c r="AI9" i="99"/>
  <c r="AG9" i="99"/>
  <c r="AF9" i="99"/>
  <c r="AE9" i="99"/>
  <c r="AC9" i="99"/>
  <c r="AB9" i="99"/>
  <c r="AA9" i="99"/>
  <c r="Z9" i="99"/>
  <c r="Y9" i="99"/>
  <c r="X9" i="99"/>
  <c r="P9" i="99"/>
  <c r="O9" i="99"/>
  <c r="N9" i="99"/>
  <c r="M9" i="99"/>
  <c r="L9" i="99"/>
  <c r="K9" i="99"/>
  <c r="J9" i="99"/>
  <c r="I9" i="99"/>
  <c r="H9" i="99"/>
  <c r="AN8" i="99"/>
  <c r="AM8" i="99"/>
  <c r="AL8" i="99"/>
  <c r="AO8" i="99" s="1"/>
  <c r="AK8" i="99"/>
  <c r="AJ8" i="99"/>
  <c r="AI8" i="99"/>
  <c r="AG8" i="99"/>
  <c r="AF8" i="99"/>
  <c r="AE8" i="99"/>
  <c r="AC8" i="99"/>
  <c r="AB8" i="99"/>
  <c r="AA8" i="99"/>
  <c r="Z8" i="99"/>
  <c r="Y8" i="99"/>
  <c r="X8" i="99"/>
  <c r="P8" i="99"/>
  <c r="O8" i="99"/>
  <c r="N8" i="99"/>
  <c r="M8" i="99"/>
  <c r="L8" i="99"/>
  <c r="K8" i="99"/>
  <c r="J8" i="99"/>
  <c r="I8" i="99"/>
  <c r="H8" i="99"/>
  <c r="AN7" i="99"/>
  <c r="AM7" i="99"/>
  <c r="AL7" i="99"/>
  <c r="AK7" i="99"/>
  <c r="AJ7" i="99"/>
  <c r="AI7" i="99"/>
  <c r="AG7" i="99"/>
  <c r="AF7" i="99"/>
  <c r="AE7" i="99"/>
  <c r="AC7" i="99"/>
  <c r="AB7" i="99"/>
  <c r="AA7" i="99"/>
  <c r="Z7" i="99"/>
  <c r="Y7" i="99"/>
  <c r="X7" i="99"/>
  <c r="X33" i="99" s="1"/>
  <c r="P7" i="99"/>
  <c r="O7" i="99"/>
  <c r="N7" i="99"/>
  <c r="M7" i="99"/>
  <c r="L7" i="99"/>
  <c r="L33" i="99" s="1"/>
  <c r="K7" i="99"/>
  <c r="K33" i="99" s="1"/>
  <c r="J7" i="99"/>
  <c r="J33" i="99" s="1"/>
  <c r="I7" i="99"/>
  <c r="H7" i="99"/>
  <c r="H33" i="99" s="1"/>
  <c r="H5" i="99"/>
  <c r="X5" i="99" s="1"/>
  <c r="J54" i="98"/>
  <c r="I54" i="98"/>
  <c r="M54" i="98" s="1"/>
  <c r="H54" i="98"/>
  <c r="G54" i="98"/>
  <c r="N54" i="98" s="1"/>
  <c r="F54" i="98"/>
  <c r="E54" i="98"/>
  <c r="J53" i="98"/>
  <c r="N53" i="98" s="1"/>
  <c r="I53" i="98"/>
  <c r="M53" i="98" s="1"/>
  <c r="H53" i="98"/>
  <c r="G53" i="98"/>
  <c r="F53" i="98"/>
  <c r="E53" i="98"/>
  <c r="J52" i="98"/>
  <c r="I52" i="98"/>
  <c r="H52" i="98"/>
  <c r="L52" i="98" s="1"/>
  <c r="G52" i="98"/>
  <c r="F52" i="98"/>
  <c r="E52" i="98"/>
  <c r="J51" i="98"/>
  <c r="I51" i="98"/>
  <c r="H51" i="98"/>
  <c r="G51" i="98"/>
  <c r="F51" i="98"/>
  <c r="E51" i="98"/>
  <c r="J50" i="98"/>
  <c r="I50" i="98"/>
  <c r="H50" i="98"/>
  <c r="L50" i="98" s="1"/>
  <c r="G50" i="98"/>
  <c r="F50" i="98"/>
  <c r="E50" i="98"/>
  <c r="J49" i="98"/>
  <c r="N49" i="98" s="1"/>
  <c r="I49" i="98"/>
  <c r="H49" i="98"/>
  <c r="G49" i="98"/>
  <c r="F49" i="98"/>
  <c r="J48" i="98"/>
  <c r="I48" i="98"/>
  <c r="H48" i="98"/>
  <c r="L48" i="98" s="1"/>
  <c r="G48" i="98"/>
  <c r="F48" i="98"/>
  <c r="E48" i="98"/>
  <c r="J47" i="98"/>
  <c r="I47" i="98"/>
  <c r="H47" i="98"/>
  <c r="G47" i="98"/>
  <c r="F47" i="98"/>
  <c r="E47" i="98"/>
  <c r="J46" i="98"/>
  <c r="I46" i="98"/>
  <c r="H46" i="98"/>
  <c r="G46" i="98"/>
  <c r="F46" i="98"/>
  <c r="E46" i="98"/>
  <c r="J38" i="98"/>
  <c r="U38" i="98" s="1"/>
  <c r="I38" i="98"/>
  <c r="H38" i="98"/>
  <c r="G38" i="98"/>
  <c r="N38" i="98" s="1"/>
  <c r="F38" i="98"/>
  <c r="M38" i="98" s="1"/>
  <c r="E38" i="98"/>
  <c r="J37" i="98"/>
  <c r="J56" i="98" s="1"/>
  <c r="I37" i="98"/>
  <c r="H37" i="98"/>
  <c r="O37" i="98" s="1"/>
  <c r="G37" i="98"/>
  <c r="N37" i="98" s="1"/>
  <c r="F37" i="98"/>
  <c r="F56" i="98" s="1"/>
  <c r="E37" i="98"/>
  <c r="E56" i="98" s="1"/>
  <c r="J36" i="98"/>
  <c r="J55" i="98" s="1"/>
  <c r="I36" i="98"/>
  <c r="I55" i="98" s="1"/>
  <c r="H36" i="98"/>
  <c r="G36" i="98"/>
  <c r="F36" i="98"/>
  <c r="F55" i="98" s="1"/>
  <c r="E36" i="98"/>
  <c r="E55" i="98" s="1"/>
  <c r="U35" i="98"/>
  <c r="T35" i="98"/>
  <c r="S35" i="98"/>
  <c r="U34" i="98"/>
  <c r="T34" i="98"/>
  <c r="S34" i="98"/>
  <c r="P34" i="98"/>
  <c r="O34" i="98"/>
  <c r="M34" i="98"/>
  <c r="L34" i="98"/>
  <c r="N34" i="98" s="1"/>
  <c r="U33" i="98"/>
  <c r="T33" i="98"/>
  <c r="S33" i="98"/>
  <c r="P33" i="98"/>
  <c r="O33" i="98"/>
  <c r="M33" i="98"/>
  <c r="L33" i="98"/>
  <c r="U32" i="98"/>
  <c r="T32" i="98"/>
  <c r="S32" i="98"/>
  <c r="P32" i="98"/>
  <c r="O32" i="98"/>
  <c r="M32" i="98"/>
  <c r="L32" i="98"/>
  <c r="U31" i="98"/>
  <c r="T31" i="98"/>
  <c r="S31" i="98"/>
  <c r="Q31" i="98"/>
  <c r="P31" i="98"/>
  <c r="O31" i="98"/>
  <c r="N31" i="98"/>
  <c r="M31" i="98"/>
  <c r="L31" i="98"/>
  <c r="U30" i="98"/>
  <c r="T30" i="98"/>
  <c r="Q30" i="98"/>
  <c r="P30" i="98"/>
  <c r="O30" i="98"/>
  <c r="N30" i="98"/>
  <c r="M30" i="98"/>
  <c r="L30" i="98"/>
  <c r="U29" i="98"/>
  <c r="T29" i="98"/>
  <c r="S29" i="98"/>
  <c r="Q29" i="98"/>
  <c r="P29" i="98"/>
  <c r="O29" i="98"/>
  <c r="N29" i="98"/>
  <c r="M29" i="98"/>
  <c r="L29" i="98"/>
  <c r="U28" i="98"/>
  <c r="T28" i="98"/>
  <c r="S28" i="98"/>
  <c r="Q28" i="98"/>
  <c r="P28" i="98"/>
  <c r="O28" i="98"/>
  <c r="N28" i="98"/>
  <c r="M28" i="98"/>
  <c r="L28" i="98"/>
  <c r="U27" i="98"/>
  <c r="T27" i="98"/>
  <c r="S27" i="98"/>
  <c r="Q27" i="98"/>
  <c r="Q35" i="98" s="1"/>
  <c r="P27" i="98"/>
  <c r="P35" i="98" s="1"/>
  <c r="O27" i="98"/>
  <c r="O35" i="98" s="1"/>
  <c r="N27" i="98"/>
  <c r="N35" i="98" s="1"/>
  <c r="M27" i="98"/>
  <c r="M35" i="98" s="1"/>
  <c r="L27" i="98"/>
  <c r="L35" i="98" s="1"/>
  <c r="L25" i="98"/>
  <c r="Q19" i="98"/>
  <c r="L19" i="98"/>
  <c r="J19" i="98"/>
  <c r="I19" i="98"/>
  <c r="H19" i="98"/>
  <c r="O19" i="98" s="1"/>
  <c r="G19" i="98"/>
  <c r="N19" i="98" s="1"/>
  <c r="F19" i="98"/>
  <c r="E19" i="98"/>
  <c r="L18" i="98"/>
  <c r="J18" i="98"/>
  <c r="Q18" i="98" s="1"/>
  <c r="I18" i="98"/>
  <c r="P18" i="98" s="1"/>
  <c r="H18" i="98"/>
  <c r="S18" i="98" s="1"/>
  <c r="G18" i="98"/>
  <c r="N18" i="98" s="1"/>
  <c r="F18" i="98"/>
  <c r="M18" i="98" s="1"/>
  <c r="E18" i="98"/>
  <c r="J17" i="98"/>
  <c r="Q17" i="98" s="1"/>
  <c r="I17" i="98"/>
  <c r="P17" i="98" s="1"/>
  <c r="H17" i="98"/>
  <c r="H55" i="98" s="1"/>
  <c r="G17" i="98"/>
  <c r="N17" i="98" s="1"/>
  <c r="F17" i="98"/>
  <c r="M17" i="98" s="1"/>
  <c r="E17" i="98"/>
  <c r="U16" i="98"/>
  <c r="T16" i="98"/>
  <c r="S16" i="98"/>
  <c r="U15" i="98"/>
  <c r="T15" i="98"/>
  <c r="S15" i="98"/>
  <c r="P15" i="98"/>
  <c r="O15" i="98"/>
  <c r="Q15" i="98" s="1"/>
  <c r="M15" i="98"/>
  <c r="L15" i="98"/>
  <c r="U14" i="98"/>
  <c r="T14" i="98"/>
  <c r="S14" i="98"/>
  <c r="P14" i="98"/>
  <c r="O14" i="98"/>
  <c r="Q14" i="98" s="1"/>
  <c r="M14" i="98"/>
  <c r="L14" i="98"/>
  <c r="U13" i="98"/>
  <c r="T13" i="98"/>
  <c r="S13" i="98"/>
  <c r="P13" i="98"/>
  <c r="Q13" i="98" s="1"/>
  <c r="O13" i="98"/>
  <c r="M13" i="98"/>
  <c r="L13" i="98"/>
  <c r="U12" i="98"/>
  <c r="T12" i="98"/>
  <c r="S12" i="98"/>
  <c r="Q12" i="98"/>
  <c r="P12" i="98"/>
  <c r="O12" i="98"/>
  <c r="N12" i="98"/>
  <c r="M12" i="98"/>
  <c r="L12" i="98"/>
  <c r="U11" i="98"/>
  <c r="T11" i="98"/>
  <c r="Q11" i="98"/>
  <c r="P11" i="98"/>
  <c r="O11" i="98"/>
  <c r="N11" i="98"/>
  <c r="M11" i="98"/>
  <c r="L11" i="98"/>
  <c r="U10" i="98"/>
  <c r="T10" i="98"/>
  <c r="S10" i="98"/>
  <c r="Q10" i="98"/>
  <c r="P10" i="98"/>
  <c r="O10" i="98"/>
  <c r="N10" i="98"/>
  <c r="M10" i="98"/>
  <c r="L10" i="98"/>
  <c r="U9" i="98"/>
  <c r="T9" i="98"/>
  <c r="S9" i="98"/>
  <c r="Q9" i="98"/>
  <c r="P9" i="98"/>
  <c r="O9" i="98"/>
  <c r="N9" i="98"/>
  <c r="M9" i="98"/>
  <c r="L9" i="98"/>
  <c r="U8" i="98"/>
  <c r="T8" i="98"/>
  <c r="S8" i="98"/>
  <c r="Q8" i="98"/>
  <c r="Q16" i="98" s="1"/>
  <c r="P8" i="98"/>
  <c r="P16" i="98" s="1"/>
  <c r="O8" i="98"/>
  <c r="O16" i="98" s="1"/>
  <c r="N8" i="98"/>
  <c r="N16" i="98" s="1"/>
  <c r="M8" i="98"/>
  <c r="M16" i="98" s="1"/>
  <c r="L8" i="98"/>
  <c r="L16" i="98" s="1"/>
  <c r="L6" i="98"/>
  <c r="AN97" i="97"/>
  <c r="AM97" i="97"/>
  <c r="AL97" i="97"/>
  <c r="AO97" i="97" s="1"/>
  <c r="AK97" i="97"/>
  <c r="AJ97" i="97"/>
  <c r="AI97" i="97"/>
  <c r="AG97" i="97"/>
  <c r="AF97" i="97"/>
  <c r="AE97" i="97"/>
  <c r="P97" i="97"/>
  <c r="O97" i="97"/>
  <c r="N97" i="97"/>
  <c r="W96" i="97"/>
  <c r="AG96" i="97" s="1"/>
  <c r="V96" i="97"/>
  <c r="AB96" i="97" s="1"/>
  <c r="U96" i="97"/>
  <c r="T96" i="97"/>
  <c r="Z96" i="97" s="1"/>
  <c r="S96" i="97"/>
  <c r="R96" i="97"/>
  <c r="X96" i="97" s="1"/>
  <c r="G96" i="97"/>
  <c r="M96" i="97" s="1"/>
  <c r="F96" i="97"/>
  <c r="E96" i="97"/>
  <c r="K96" i="97" s="1"/>
  <c r="D96" i="97"/>
  <c r="C96" i="97"/>
  <c r="I96" i="97" s="1"/>
  <c r="B96" i="97"/>
  <c r="AN95" i="97"/>
  <c r="AQ95" i="97" s="1"/>
  <c r="AM95" i="97"/>
  <c r="AL95" i="97"/>
  <c r="AK95" i="97"/>
  <c r="AJ95" i="97"/>
  <c r="AI95" i="97"/>
  <c r="AG95" i="97"/>
  <c r="AF95" i="97"/>
  <c r="AE95" i="97"/>
  <c r="AC95" i="97"/>
  <c r="AB95" i="97"/>
  <c r="AA95" i="97"/>
  <c r="Z95" i="97"/>
  <c r="Y95" i="97"/>
  <c r="X95" i="97"/>
  <c r="P95" i="97"/>
  <c r="O95" i="97"/>
  <c r="N95" i="97"/>
  <c r="M95" i="97"/>
  <c r="L95" i="97"/>
  <c r="K95" i="97"/>
  <c r="J95" i="97"/>
  <c r="I95" i="97"/>
  <c r="H95" i="97"/>
  <c r="AN94" i="97"/>
  <c r="AQ94" i="97" s="1"/>
  <c r="AM94" i="97"/>
  <c r="AL94" i="97"/>
  <c r="AK94" i="97"/>
  <c r="AJ94" i="97"/>
  <c r="AI94" i="97"/>
  <c r="AG94" i="97"/>
  <c r="AF94" i="97"/>
  <c r="AE94" i="97"/>
  <c r="AC94" i="97"/>
  <c r="AB94" i="97"/>
  <c r="AA94" i="97"/>
  <c r="Z94" i="97"/>
  <c r="Y94" i="97"/>
  <c r="X94" i="97"/>
  <c r="P94" i="97"/>
  <c r="O94" i="97"/>
  <c r="N94" i="97"/>
  <c r="M94" i="97"/>
  <c r="L94" i="97"/>
  <c r="K94" i="97"/>
  <c r="J94" i="97"/>
  <c r="I94" i="97"/>
  <c r="H94" i="97"/>
  <c r="AN93" i="97"/>
  <c r="AM93" i="97"/>
  <c r="AP93" i="97" s="1"/>
  <c r="AL93" i="97"/>
  <c r="AK93" i="97"/>
  <c r="AJ93" i="97"/>
  <c r="AI93" i="97"/>
  <c r="AG93" i="97"/>
  <c r="AF93" i="97"/>
  <c r="AE93" i="97"/>
  <c r="AC93" i="97"/>
  <c r="AB93" i="97"/>
  <c r="AA93" i="97"/>
  <c r="Z93" i="97"/>
  <c r="Y93" i="97"/>
  <c r="X93" i="97"/>
  <c r="P93" i="97"/>
  <c r="O93" i="97"/>
  <c r="N93" i="97"/>
  <c r="M93" i="97"/>
  <c r="L93" i="97"/>
  <c r="K93" i="97"/>
  <c r="J93" i="97"/>
  <c r="I93" i="97"/>
  <c r="H93" i="97"/>
  <c r="AN92" i="97"/>
  <c r="AM92" i="97"/>
  <c r="AP92" i="97" s="1"/>
  <c r="AL92" i="97"/>
  <c r="AK92" i="97"/>
  <c r="AJ92" i="97"/>
  <c r="AI92" i="97"/>
  <c r="AG92" i="97"/>
  <c r="AF92" i="97"/>
  <c r="AE92" i="97"/>
  <c r="AC92" i="97"/>
  <c r="AB92" i="97"/>
  <c r="AA92" i="97"/>
  <c r="Z92" i="97"/>
  <c r="Y92" i="97"/>
  <c r="X92" i="97"/>
  <c r="P92" i="97"/>
  <c r="O92" i="97"/>
  <c r="N92" i="97"/>
  <c r="M92" i="97"/>
  <c r="L92" i="97"/>
  <c r="K92" i="97"/>
  <c r="J92" i="97"/>
  <c r="I92" i="97"/>
  <c r="H92" i="97"/>
  <c r="AN91" i="97"/>
  <c r="AM91" i="97"/>
  <c r="AL91" i="97"/>
  <c r="AK91" i="97"/>
  <c r="AJ91" i="97"/>
  <c r="AI91" i="97"/>
  <c r="AG91" i="97"/>
  <c r="AF91" i="97"/>
  <c r="AE91" i="97"/>
  <c r="AC91" i="97"/>
  <c r="AB91" i="97"/>
  <c r="AA91" i="97"/>
  <c r="Z91" i="97"/>
  <c r="Y91" i="97"/>
  <c r="X91" i="97"/>
  <c r="P91" i="97"/>
  <c r="O91" i="97"/>
  <c r="N91" i="97"/>
  <c r="M91" i="97"/>
  <c r="L91" i="97"/>
  <c r="K91" i="97"/>
  <c r="J91" i="97"/>
  <c r="I91" i="97"/>
  <c r="H91" i="97"/>
  <c r="AN90" i="97"/>
  <c r="AM90" i="97"/>
  <c r="AP90" i="97" s="1"/>
  <c r="AL90" i="97"/>
  <c r="AK90" i="97"/>
  <c r="AJ90" i="97"/>
  <c r="AI90" i="97"/>
  <c r="AG90" i="97"/>
  <c r="AF90" i="97"/>
  <c r="AE90" i="97"/>
  <c r="AC90" i="97"/>
  <c r="AB90" i="97"/>
  <c r="AA90" i="97"/>
  <c r="Z90" i="97"/>
  <c r="Y90" i="97"/>
  <c r="X90" i="97"/>
  <c r="P90" i="97"/>
  <c r="O90" i="97"/>
  <c r="N90" i="97"/>
  <c r="M90" i="97"/>
  <c r="L90" i="97"/>
  <c r="K90" i="97"/>
  <c r="J90" i="97"/>
  <c r="I90" i="97"/>
  <c r="H90" i="97"/>
  <c r="AN89" i="97"/>
  <c r="AM89" i="97"/>
  <c r="AP89" i="97" s="1"/>
  <c r="AL89" i="97"/>
  <c r="AK89" i="97"/>
  <c r="AJ89" i="97"/>
  <c r="AI89" i="97"/>
  <c r="AG89" i="97"/>
  <c r="AF89" i="97"/>
  <c r="AE89" i="97"/>
  <c r="AC89" i="97"/>
  <c r="AB89" i="97"/>
  <c r="AA89" i="97"/>
  <c r="Z89" i="97"/>
  <c r="Y89" i="97"/>
  <c r="X89" i="97"/>
  <c r="P89" i="97"/>
  <c r="O89" i="97"/>
  <c r="N89" i="97"/>
  <c r="M89" i="97"/>
  <c r="L89" i="97"/>
  <c r="K89" i="97"/>
  <c r="J89" i="97"/>
  <c r="I89" i="97"/>
  <c r="H89" i="97"/>
  <c r="AN88" i="97"/>
  <c r="AM88" i="97"/>
  <c r="AL88" i="97"/>
  <c r="AK88" i="97"/>
  <c r="AJ88" i="97"/>
  <c r="AI88" i="97"/>
  <c r="AG88" i="97"/>
  <c r="AF88" i="97"/>
  <c r="AE88" i="97"/>
  <c r="AC88" i="97"/>
  <c r="AB88" i="97"/>
  <c r="AA88" i="97"/>
  <c r="Z88" i="97"/>
  <c r="Y88" i="97"/>
  <c r="X88" i="97"/>
  <c r="P88" i="97"/>
  <c r="O88" i="97"/>
  <c r="N88" i="97"/>
  <c r="M88" i="97"/>
  <c r="L88" i="97"/>
  <c r="K88" i="97"/>
  <c r="J88" i="97"/>
  <c r="I88" i="97"/>
  <c r="H88" i="97"/>
  <c r="AN87" i="97"/>
  <c r="AM87" i="97"/>
  <c r="AL87" i="97"/>
  <c r="AK87" i="97"/>
  <c r="AJ87" i="97"/>
  <c r="AI87" i="97"/>
  <c r="AG87" i="97"/>
  <c r="AF87" i="97"/>
  <c r="AE87" i="97"/>
  <c r="AC87" i="97"/>
  <c r="AB87" i="97"/>
  <c r="AA87" i="97"/>
  <c r="Z87" i="97"/>
  <c r="Y87" i="97"/>
  <c r="X87" i="97"/>
  <c r="P87" i="97"/>
  <c r="O87" i="97"/>
  <c r="N87" i="97"/>
  <c r="M87" i="97"/>
  <c r="L87" i="97"/>
  <c r="K87" i="97"/>
  <c r="J87" i="97"/>
  <c r="I87" i="97"/>
  <c r="H87" i="97"/>
  <c r="AN86" i="97"/>
  <c r="AM86" i="97"/>
  <c r="AP86" i="97" s="1"/>
  <c r="AL86" i="97"/>
  <c r="AK86" i="97"/>
  <c r="AJ86" i="97"/>
  <c r="AI86" i="97"/>
  <c r="AG86" i="97"/>
  <c r="AF86" i="97"/>
  <c r="AE86" i="97"/>
  <c r="AC86" i="97"/>
  <c r="AB86" i="97"/>
  <c r="AA86" i="97"/>
  <c r="Z86" i="97"/>
  <c r="Y86" i="97"/>
  <c r="X86" i="97"/>
  <c r="P86" i="97"/>
  <c r="O86" i="97"/>
  <c r="N86" i="97"/>
  <c r="M86" i="97"/>
  <c r="L86" i="97"/>
  <c r="K86" i="97"/>
  <c r="J86" i="97"/>
  <c r="I86" i="97"/>
  <c r="H86" i="97"/>
  <c r="AN85" i="97"/>
  <c r="AQ85" i="97" s="1"/>
  <c r="AM85" i="97"/>
  <c r="AP85" i="97" s="1"/>
  <c r="AL85" i="97"/>
  <c r="AK85" i="97"/>
  <c r="AJ85" i="97"/>
  <c r="AI85" i="97"/>
  <c r="AG85" i="97"/>
  <c r="AF85" i="97"/>
  <c r="AE85" i="97"/>
  <c r="AC85" i="97"/>
  <c r="AB85" i="97"/>
  <c r="AA85" i="97"/>
  <c r="Z85" i="97"/>
  <c r="Y85" i="97"/>
  <c r="X85" i="97"/>
  <c r="P85" i="97"/>
  <c r="O85" i="97"/>
  <c r="N85" i="97"/>
  <c r="M85" i="97"/>
  <c r="L85" i="97"/>
  <c r="K85" i="97"/>
  <c r="J85" i="97"/>
  <c r="I85" i="97"/>
  <c r="H85" i="97"/>
  <c r="AN84" i="97"/>
  <c r="AM84" i="97"/>
  <c r="AL84" i="97"/>
  <c r="AK84" i="97"/>
  <c r="AJ84" i="97"/>
  <c r="AI84" i="97"/>
  <c r="AG84" i="97"/>
  <c r="AF84" i="97"/>
  <c r="AE84" i="97"/>
  <c r="AC84" i="97"/>
  <c r="AB84" i="97"/>
  <c r="AA84" i="97"/>
  <c r="Z84" i="97"/>
  <c r="Y84" i="97"/>
  <c r="X84" i="97"/>
  <c r="P84" i="97"/>
  <c r="O84" i="97"/>
  <c r="N84" i="97"/>
  <c r="M84" i="97"/>
  <c r="L84" i="97"/>
  <c r="K84" i="97"/>
  <c r="J84" i="97"/>
  <c r="I84" i="97"/>
  <c r="H84" i="97"/>
  <c r="AN83" i="97"/>
  <c r="AQ83" i="97" s="1"/>
  <c r="AM83" i="97"/>
  <c r="AL83" i="97"/>
  <c r="AK83" i="97"/>
  <c r="AJ83" i="97"/>
  <c r="AI83" i="97"/>
  <c r="AG83" i="97"/>
  <c r="AF83" i="97"/>
  <c r="AE83" i="97"/>
  <c r="AC83" i="97"/>
  <c r="AB83" i="97"/>
  <c r="AA83" i="97"/>
  <c r="Z83" i="97"/>
  <c r="Y83" i="97"/>
  <c r="X83" i="97"/>
  <c r="P83" i="97"/>
  <c r="O83" i="97"/>
  <c r="N83" i="97"/>
  <c r="M83" i="97"/>
  <c r="L83" i="97"/>
  <c r="K83" i="97"/>
  <c r="J83" i="97"/>
  <c r="I83" i="97"/>
  <c r="H83" i="97"/>
  <c r="AN82" i="97"/>
  <c r="AM82" i="97"/>
  <c r="AL82" i="97"/>
  <c r="AK82" i="97"/>
  <c r="AJ82" i="97"/>
  <c r="AI82" i="97"/>
  <c r="AG82" i="97"/>
  <c r="AF82" i="97"/>
  <c r="AE82" i="97"/>
  <c r="AC82" i="97"/>
  <c r="AB82" i="97"/>
  <c r="AA82" i="97"/>
  <c r="Z82" i="97"/>
  <c r="Y82" i="97"/>
  <c r="X82" i="97"/>
  <c r="P82" i="97"/>
  <c r="O82" i="97"/>
  <c r="N82" i="97"/>
  <c r="M82" i="97"/>
  <c r="L82" i="97"/>
  <c r="K82" i="97"/>
  <c r="J82" i="97"/>
  <c r="I82" i="97"/>
  <c r="H82" i="97"/>
  <c r="AN81" i="97"/>
  <c r="AM81" i="97"/>
  <c r="AP81" i="97" s="1"/>
  <c r="AL81" i="97"/>
  <c r="AK81" i="97"/>
  <c r="AJ81" i="97"/>
  <c r="AI81" i="97"/>
  <c r="AG81" i="97"/>
  <c r="AF81" i="97"/>
  <c r="AE81" i="97"/>
  <c r="AC81" i="97"/>
  <c r="AB81" i="97"/>
  <c r="AA81" i="97"/>
  <c r="Z81" i="97"/>
  <c r="Y81" i="97"/>
  <c r="X81" i="97"/>
  <c r="P81" i="97"/>
  <c r="O81" i="97"/>
  <c r="N81" i="97"/>
  <c r="M81" i="97"/>
  <c r="L81" i="97"/>
  <c r="K81" i="97"/>
  <c r="J81" i="97"/>
  <c r="I81" i="97"/>
  <c r="H81" i="97"/>
  <c r="AN80" i="97"/>
  <c r="AM80" i="97"/>
  <c r="AP80" i="97" s="1"/>
  <c r="AL80" i="97"/>
  <c r="AK80" i="97"/>
  <c r="AJ80" i="97"/>
  <c r="AI80" i="97"/>
  <c r="AG80" i="97"/>
  <c r="AF80" i="97"/>
  <c r="AE80" i="97"/>
  <c r="AC80" i="97"/>
  <c r="AB80" i="97"/>
  <c r="AA80" i="97"/>
  <c r="Z80" i="97"/>
  <c r="Y80" i="97"/>
  <c r="X80" i="97"/>
  <c r="P80" i="97"/>
  <c r="O80" i="97"/>
  <c r="N80" i="97"/>
  <c r="M80" i="97"/>
  <c r="L80" i="97"/>
  <c r="K80" i="97"/>
  <c r="J80" i="97"/>
  <c r="I80" i="97"/>
  <c r="H80" i="97"/>
  <c r="AN79" i="97"/>
  <c r="AM79" i="97"/>
  <c r="AL79" i="97"/>
  <c r="AK79" i="97"/>
  <c r="AJ79" i="97"/>
  <c r="AI79" i="97"/>
  <c r="AG79" i="97"/>
  <c r="AF79" i="97"/>
  <c r="AE79" i="97"/>
  <c r="AC79" i="97"/>
  <c r="AB79" i="97"/>
  <c r="AA79" i="97"/>
  <c r="Z79" i="97"/>
  <c r="Y79" i="97"/>
  <c r="X79" i="97"/>
  <c r="P79" i="97"/>
  <c r="O79" i="97"/>
  <c r="N79" i="97"/>
  <c r="M79" i="97"/>
  <c r="L79" i="97"/>
  <c r="K79" i="97"/>
  <c r="J79" i="97"/>
  <c r="I79" i="97"/>
  <c r="H79" i="97"/>
  <c r="AN78" i="97"/>
  <c r="AQ78" i="97" s="1"/>
  <c r="AM78" i="97"/>
  <c r="AL78" i="97"/>
  <c r="AK78" i="97"/>
  <c r="AJ78" i="97"/>
  <c r="AI78" i="97"/>
  <c r="AG78" i="97"/>
  <c r="AF78" i="97"/>
  <c r="AE78" i="97"/>
  <c r="AC78" i="97"/>
  <c r="AB78" i="97"/>
  <c r="AA78" i="97"/>
  <c r="Z78" i="97"/>
  <c r="Y78" i="97"/>
  <c r="X78" i="97"/>
  <c r="P78" i="97"/>
  <c r="O78" i="97"/>
  <c r="N78" i="97"/>
  <c r="M78" i="97"/>
  <c r="L78" i="97"/>
  <c r="K78" i="97"/>
  <c r="J78" i="97"/>
  <c r="I78" i="97"/>
  <c r="H78" i="97"/>
  <c r="AN77" i="97"/>
  <c r="AM77" i="97"/>
  <c r="AP77" i="97" s="1"/>
  <c r="AL77" i="97"/>
  <c r="AK77" i="97"/>
  <c r="AJ77" i="97"/>
  <c r="AI77" i="97"/>
  <c r="AG77" i="97"/>
  <c r="AF77" i="97"/>
  <c r="AE77" i="97"/>
  <c r="AC77" i="97"/>
  <c r="AB77" i="97"/>
  <c r="AA77" i="97"/>
  <c r="Z77" i="97"/>
  <c r="Y77" i="97"/>
  <c r="X77" i="97"/>
  <c r="P77" i="97"/>
  <c r="O77" i="97"/>
  <c r="N77" i="97"/>
  <c r="M77" i="97"/>
  <c r="L77" i="97"/>
  <c r="K77" i="97"/>
  <c r="J77" i="97"/>
  <c r="I77" i="97"/>
  <c r="H77" i="97"/>
  <c r="AN76" i="97"/>
  <c r="AM76" i="97"/>
  <c r="AL76" i="97"/>
  <c r="AK76" i="97"/>
  <c r="AJ76" i="97"/>
  <c r="AI76" i="97"/>
  <c r="AG76" i="97"/>
  <c r="AF76" i="97"/>
  <c r="AE76" i="97"/>
  <c r="AC76" i="97"/>
  <c r="AB76" i="97"/>
  <c r="AA76" i="97"/>
  <c r="Z76" i="97"/>
  <c r="Y76" i="97"/>
  <c r="X76" i="97"/>
  <c r="P76" i="97"/>
  <c r="O76" i="97"/>
  <c r="N76" i="97"/>
  <c r="M76" i="97"/>
  <c r="L76" i="97"/>
  <c r="K76" i="97"/>
  <c r="J76" i="97"/>
  <c r="I76" i="97"/>
  <c r="H76" i="97"/>
  <c r="AN75" i="97"/>
  <c r="AM75" i="97"/>
  <c r="AL75" i="97"/>
  <c r="AK75" i="97"/>
  <c r="AJ75" i="97"/>
  <c r="AI75" i="97"/>
  <c r="AG75" i="97"/>
  <c r="AF75" i="97"/>
  <c r="AE75" i="97"/>
  <c r="AC75" i="97"/>
  <c r="AB75" i="97"/>
  <c r="AA75" i="97"/>
  <c r="Z75" i="97"/>
  <c r="Y75" i="97"/>
  <c r="X75" i="97"/>
  <c r="P75" i="97"/>
  <c r="O75" i="97"/>
  <c r="N75" i="97"/>
  <c r="M75" i="97"/>
  <c r="L75" i="97"/>
  <c r="K75" i="97"/>
  <c r="J75" i="97"/>
  <c r="I75" i="97"/>
  <c r="H75" i="97"/>
  <c r="AC74" i="97"/>
  <c r="AB74" i="97"/>
  <c r="AA74" i="97"/>
  <c r="Z74" i="97"/>
  <c r="Y74" i="97"/>
  <c r="X74" i="97"/>
  <c r="P74" i="97"/>
  <c r="O74" i="97"/>
  <c r="N74" i="97"/>
  <c r="M74" i="97"/>
  <c r="L74" i="97"/>
  <c r="K74" i="97"/>
  <c r="J74" i="97"/>
  <c r="I74" i="97"/>
  <c r="H74" i="97"/>
  <c r="AC73" i="97"/>
  <c r="AB73" i="97"/>
  <c r="AA73" i="97"/>
  <c r="Z73" i="97"/>
  <c r="Y73" i="97"/>
  <c r="X73" i="97"/>
  <c r="P73" i="97"/>
  <c r="O73" i="97"/>
  <c r="N73" i="97"/>
  <c r="M73" i="97"/>
  <c r="L73" i="97"/>
  <c r="K73" i="97"/>
  <c r="J73" i="97"/>
  <c r="I73" i="97"/>
  <c r="H73" i="97"/>
  <c r="AC72" i="97"/>
  <c r="AB72" i="97"/>
  <c r="AA72" i="97"/>
  <c r="Z72" i="97"/>
  <c r="Y72" i="97"/>
  <c r="X72" i="97"/>
  <c r="P72" i="97"/>
  <c r="O72" i="97"/>
  <c r="N72" i="97"/>
  <c r="M72" i="97"/>
  <c r="L72" i="97"/>
  <c r="K72" i="97"/>
  <c r="J72" i="97"/>
  <c r="I72" i="97"/>
  <c r="H72" i="97"/>
  <c r="AN71" i="97"/>
  <c r="AM71" i="97"/>
  <c r="AL71" i="97"/>
  <c r="AK71" i="97"/>
  <c r="AJ71" i="97"/>
  <c r="AI71" i="97"/>
  <c r="AG71" i="97"/>
  <c r="AF71" i="97"/>
  <c r="AE71" i="97"/>
  <c r="AC71" i="97"/>
  <c r="AB71" i="97"/>
  <c r="AA71" i="97"/>
  <c r="Z71" i="97"/>
  <c r="Y71" i="97"/>
  <c r="X71" i="97"/>
  <c r="P71" i="97"/>
  <c r="O71" i="97"/>
  <c r="N71" i="97"/>
  <c r="M71" i="97"/>
  <c r="L71" i="97"/>
  <c r="K71" i="97"/>
  <c r="J71" i="97"/>
  <c r="I71" i="97"/>
  <c r="H71" i="97"/>
  <c r="AN70" i="97"/>
  <c r="AM70" i="97"/>
  <c r="AL70" i="97"/>
  <c r="AO70" i="97" s="1"/>
  <c r="AK70" i="97"/>
  <c r="AJ70" i="97"/>
  <c r="AI70" i="97"/>
  <c r="AG70" i="97"/>
  <c r="AF70" i="97"/>
  <c r="AE70" i="97"/>
  <c r="AC70" i="97"/>
  <c r="AB70" i="97"/>
  <c r="AA70" i="97"/>
  <c r="Z70" i="97"/>
  <c r="Y70" i="97"/>
  <c r="X70" i="97"/>
  <c r="P70" i="97"/>
  <c r="O70" i="97"/>
  <c r="N70" i="97"/>
  <c r="M70" i="97"/>
  <c r="L70" i="97"/>
  <c r="K70" i="97"/>
  <c r="J70" i="97"/>
  <c r="I70" i="97"/>
  <c r="H70" i="97"/>
  <c r="AN69" i="97"/>
  <c r="AM69" i="97"/>
  <c r="AP69" i="97" s="1"/>
  <c r="AL69" i="97"/>
  <c r="AK69" i="97"/>
  <c r="AJ69" i="97"/>
  <c r="AI69" i="97"/>
  <c r="AG69" i="97"/>
  <c r="AF69" i="97"/>
  <c r="AE69" i="97"/>
  <c r="AC69" i="97"/>
  <c r="AB69" i="97"/>
  <c r="AA69" i="97"/>
  <c r="Z69" i="97"/>
  <c r="Z97" i="97" s="1"/>
  <c r="Y69" i="97"/>
  <c r="X69" i="97"/>
  <c r="P69" i="97"/>
  <c r="O69" i="97"/>
  <c r="N69" i="97"/>
  <c r="M69" i="97"/>
  <c r="L69" i="97"/>
  <c r="K69" i="97"/>
  <c r="K97" i="97" s="1"/>
  <c r="J69" i="97"/>
  <c r="I69" i="97"/>
  <c r="H69" i="97"/>
  <c r="H67" i="97"/>
  <c r="X67" i="97" s="1"/>
  <c r="AN63" i="97"/>
  <c r="AM63" i="97"/>
  <c r="AP63" i="97" s="1"/>
  <c r="AL63" i="97"/>
  <c r="AK63" i="97"/>
  <c r="AJ63" i="97"/>
  <c r="AI63" i="97"/>
  <c r="AG63" i="97"/>
  <c r="AF63" i="97"/>
  <c r="AE63" i="97"/>
  <c r="P63" i="97"/>
  <c r="O63" i="97"/>
  <c r="N63" i="97"/>
  <c r="W62" i="97"/>
  <c r="V62" i="97"/>
  <c r="AF62" i="97" s="1"/>
  <c r="U62" i="97"/>
  <c r="AA62" i="97" s="1"/>
  <c r="T62" i="97"/>
  <c r="S62" i="97"/>
  <c r="R62" i="97"/>
  <c r="X62" i="97" s="1"/>
  <c r="G62" i="97"/>
  <c r="F62" i="97"/>
  <c r="L62" i="97" s="1"/>
  <c r="E62" i="97"/>
  <c r="K62" i="97" s="1"/>
  <c r="D62" i="97"/>
  <c r="J62" i="97" s="1"/>
  <c r="C62" i="97"/>
  <c r="I62" i="97" s="1"/>
  <c r="B62" i="97"/>
  <c r="H62" i="97" s="1"/>
  <c r="AN61" i="97"/>
  <c r="AQ61" i="97" s="1"/>
  <c r="AM61" i="97"/>
  <c r="AL61" i="97"/>
  <c r="AK61" i="97"/>
  <c r="AJ61" i="97"/>
  <c r="AI61" i="97"/>
  <c r="AG61" i="97"/>
  <c r="AF61" i="97"/>
  <c r="AE61" i="97"/>
  <c r="AC61" i="97"/>
  <c r="AB61" i="97"/>
  <c r="AA61" i="97"/>
  <c r="Z61" i="97"/>
  <c r="Y61" i="97"/>
  <c r="X61" i="97"/>
  <c r="P61" i="97"/>
  <c r="O61" i="97"/>
  <c r="N61" i="97"/>
  <c r="M61" i="97"/>
  <c r="L61" i="97"/>
  <c r="K61" i="97"/>
  <c r="J61" i="97"/>
  <c r="I61" i="97"/>
  <c r="H61" i="97"/>
  <c r="AN60" i="97"/>
  <c r="AQ60" i="97" s="1"/>
  <c r="AM60" i="97"/>
  <c r="AL60" i="97"/>
  <c r="AK60" i="97"/>
  <c r="AJ60" i="97"/>
  <c r="AI60" i="97"/>
  <c r="AG60" i="97"/>
  <c r="AF60" i="97"/>
  <c r="AE60" i="97"/>
  <c r="AC60" i="97"/>
  <c r="AB60" i="97"/>
  <c r="AA60" i="97"/>
  <c r="Z60" i="97"/>
  <c r="Y60" i="97"/>
  <c r="X60" i="97"/>
  <c r="P60" i="97"/>
  <c r="O60" i="97"/>
  <c r="N60" i="97"/>
  <c r="M60" i="97"/>
  <c r="L60" i="97"/>
  <c r="K60" i="97"/>
  <c r="J60" i="97"/>
  <c r="I60" i="97"/>
  <c r="H60" i="97"/>
  <c r="AN59" i="97"/>
  <c r="AQ59" i="97" s="1"/>
  <c r="AM59" i="97"/>
  <c r="AL59" i="97"/>
  <c r="AK59" i="97"/>
  <c r="AJ59" i="97"/>
  <c r="AI59" i="97"/>
  <c r="AG59" i="97"/>
  <c r="AF59" i="97"/>
  <c r="AE59" i="97"/>
  <c r="AC59" i="97"/>
  <c r="AB59" i="97"/>
  <c r="AA59" i="97"/>
  <c r="Z59" i="97"/>
  <c r="Y59" i="97"/>
  <c r="X59" i="97"/>
  <c r="P59" i="97"/>
  <c r="O59" i="97"/>
  <c r="N59" i="97"/>
  <c r="M59" i="97"/>
  <c r="L59" i="97"/>
  <c r="K59" i="97"/>
  <c r="J59" i="97"/>
  <c r="I59" i="97"/>
  <c r="H59" i="97"/>
  <c r="AN58" i="97"/>
  <c r="AM58" i="97"/>
  <c r="AL58" i="97"/>
  <c r="AK58" i="97"/>
  <c r="AJ58" i="97"/>
  <c r="AI58" i="97"/>
  <c r="AG58" i="97"/>
  <c r="AF58" i="97"/>
  <c r="AE58" i="97"/>
  <c r="AC58" i="97"/>
  <c r="AB58" i="97"/>
  <c r="AA58" i="97"/>
  <c r="Z58" i="97"/>
  <c r="Y58" i="97"/>
  <c r="X58" i="97"/>
  <c r="P58" i="97"/>
  <c r="O58" i="97"/>
  <c r="N58" i="97"/>
  <c r="M58" i="97"/>
  <c r="L58" i="97"/>
  <c r="K58" i="97"/>
  <c r="J58" i="97"/>
  <c r="I58" i="97"/>
  <c r="H58" i="97"/>
  <c r="AN57" i="97"/>
  <c r="AM57" i="97"/>
  <c r="AL57" i="97"/>
  <c r="AK57" i="97"/>
  <c r="AJ57" i="97"/>
  <c r="AI57" i="97"/>
  <c r="AO57" i="97" s="1"/>
  <c r="AG57" i="97"/>
  <c r="AF57" i="97"/>
  <c r="AE57" i="97"/>
  <c r="AC57" i="97"/>
  <c r="AB57" i="97"/>
  <c r="AA57" i="97"/>
  <c r="Z57" i="97"/>
  <c r="Y57" i="97"/>
  <c r="X57" i="97"/>
  <c r="P57" i="97"/>
  <c r="O57" i="97"/>
  <c r="N57" i="97"/>
  <c r="M57" i="97"/>
  <c r="L57" i="97"/>
  <c r="K57" i="97"/>
  <c r="J57" i="97"/>
  <c r="I57" i="97"/>
  <c r="H57" i="97"/>
  <c r="AN56" i="97"/>
  <c r="AM56" i="97"/>
  <c r="AL56" i="97"/>
  <c r="AK56" i="97"/>
  <c r="AJ56" i="97"/>
  <c r="AI56" i="97"/>
  <c r="AG56" i="97"/>
  <c r="AF56" i="97"/>
  <c r="AE56" i="97"/>
  <c r="AC56" i="97"/>
  <c r="AB56" i="97"/>
  <c r="AA56" i="97"/>
  <c r="Z56" i="97"/>
  <c r="Y56" i="97"/>
  <c r="X56" i="97"/>
  <c r="P56" i="97"/>
  <c r="O56" i="97"/>
  <c r="N56" i="97"/>
  <c r="M56" i="97"/>
  <c r="L56" i="97"/>
  <c r="K56" i="97"/>
  <c r="J56" i="97"/>
  <c r="I56" i="97"/>
  <c r="H56" i="97"/>
  <c r="AN55" i="97"/>
  <c r="AM55" i="97"/>
  <c r="AL55" i="97"/>
  <c r="AK55" i="97"/>
  <c r="AJ55" i="97"/>
  <c r="AI55" i="97"/>
  <c r="AG55" i="97"/>
  <c r="AF55" i="97"/>
  <c r="AE55" i="97"/>
  <c r="AC55" i="97"/>
  <c r="AB55" i="97"/>
  <c r="AA55" i="97"/>
  <c r="Z55" i="97"/>
  <c r="Y55" i="97"/>
  <c r="X55" i="97"/>
  <c r="P55" i="97"/>
  <c r="O55" i="97"/>
  <c r="N55" i="97"/>
  <c r="M55" i="97"/>
  <c r="L55" i="97"/>
  <c r="K55" i="97"/>
  <c r="J55" i="97"/>
  <c r="I55" i="97"/>
  <c r="H55" i="97"/>
  <c r="AN54" i="97"/>
  <c r="AM54" i="97"/>
  <c r="AL54" i="97"/>
  <c r="AK54" i="97"/>
  <c r="AJ54" i="97"/>
  <c r="AI54" i="97"/>
  <c r="AG54" i="97"/>
  <c r="AF54" i="97"/>
  <c r="AE54" i="97"/>
  <c r="AC54" i="97"/>
  <c r="AB54" i="97"/>
  <c r="AA54" i="97"/>
  <c r="Z54" i="97"/>
  <c r="Y54" i="97"/>
  <c r="X54" i="97"/>
  <c r="P54" i="97"/>
  <c r="O54" i="97"/>
  <c r="N54" i="97"/>
  <c r="M54" i="97"/>
  <c r="L54" i="97"/>
  <c r="K54" i="97"/>
  <c r="J54" i="97"/>
  <c r="I54" i="97"/>
  <c r="H54" i="97"/>
  <c r="AN53" i="97"/>
  <c r="AM53" i="97"/>
  <c r="AL53" i="97"/>
  <c r="AK53" i="97"/>
  <c r="AJ53" i="97"/>
  <c r="AI53" i="97"/>
  <c r="AG53" i="97"/>
  <c r="AF53" i="97"/>
  <c r="AE53" i="97"/>
  <c r="AC53" i="97"/>
  <c r="AB53" i="97"/>
  <c r="AA53" i="97"/>
  <c r="Z53" i="97"/>
  <c r="Y53" i="97"/>
  <c r="X53" i="97"/>
  <c r="P53" i="97"/>
  <c r="O53" i="97"/>
  <c r="N53" i="97"/>
  <c r="M53" i="97"/>
  <c r="L53" i="97"/>
  <c r="K53" i="97"/>
  <c r="J53" i="97"/>
  <c r="I53" i="97"/>
  <c r="H53" i="97"/>
  <c r="AN52" i="97"/>
  <c r="AQ52" i="97" s="1"/>
  <c r="AM52" i="97"/>
  <c r="AL52" i="97"/>
  <c r="AK52" i="97"/>
  <c r="AJ52" i="97"/>
  <c r="AI52" i="97"/>
  <c r="AG52" i="97"/>
  <c r="AF52" i="97"/>
  <c r="AE52" i="97"/>
  <c r="AC52" i="97"/>
  <c r="AB52" i="97"/>
  <c r="AA52" i="97"/>
  <c r="Z52" i="97"/>
  <c r="Y52" i="97"/>
  <c r="X52" i="97"/>
  <c r="P52" i="97"/>
  <c r="O52" i="97"/>
  <c r="N52" i="97"/>
  <c r="M52" i="97"/>
  <c r="L52" i="97"/>
  <c r="K52" i="97"/>
  <c r="J52" i="97"/>
  <c r="I52" i="97"/>
  <c r="H52" i="97"/>
  <c r="AN51" i="97"/>
  <c r="AM51" i="97"/>
  <c r="AL51" i="97"/>
  <c r="AK51" i="97"/>
  <c r="AJ51" i="97"/>
  <c r="AI51" i="97"/>
  <c r="AG51" i="97"/>
  <c r="AF51" i="97"/>
  <c r="AE51" i="97"/>
  <c r="AC51" i="97"/>
  <c r="AB51" i="97"/>
  <c r="AA51" i="97"/>
  <c r="Z51" i="97"/>
  <c r="Y51" i="97"/>
  <c r="X51" i="97"/>
  <c r="P51" i="97"/>
  <c r="O51" i="97"/>
  <c r="N51" i="97"/>
  <c r="M51" i="97"/>
  <c r="L51" i="97"/>
  <c r="K51" i="97"/>
  <c r="J51" i="97"/>
  <c r="I51" i="97"/>
  <c r="H51" i="97"/>
  <c r="AN50" i="97"/>
  <c r="AM50" i="97"/>
  <c r="AP50" i="97" s="1"/>
  <c r="AL50" i="97"/>
  <c r="AK50" i="97"/>
  <c r="AJ50" i="97"/>
  <c r="AI50" i="97"/>
  <c r="AG50" i="97"/>
  <c r="AF50" i="97"/>
  <c r="AE50" i="97"/>
  <c r="AC50" i="97"/>
  <c r="AB50" i="97"/>
  <c r="AA50" i="97"/>
  <c r="Z50" i="97"/>
  <c r="Y50" i="97"/>
  <c r="X50" i="97"/>
  <c r="P50" i="97"/>
  <c r="O50" i="97"/>
  <c r="N50" i="97"/>
  <c r="M50" i="97"/>
  <c r="L50" i="97"/>
  <c r="K50" i="97"/>
  <c r="J50" i="97"/>
  <c r="I50" i="97"/>
  <c r="H50" i="97"/>
  <c r="AN49" i="97"/>
  <c r="AM49" i="97"/>
  <c r="AL49" i="97"/>
  <c r="AK49" i="97"/>
  <c r="AJ49" i="97"/>
  <c r="AI49" i="97"/>
  <c r="AG49" i="97"/>
  <c r="AF49" i="97"/>
  <c r="AE49" i="97"/>
  <c r="AC49" i="97"/>
  <c r="AB49" i="97"/>
  <c r="AA49" i="97"/>
  <c r="Z49" i="97"/>
  <c r="Y49" i="97"/>
  <c r="X49" i="97"/>
  <c r="P49" i="97"/>
  <c r="O49" i="97"/>
  <c r="N49" i="97"/>
  <c r="M49" i="97"/>
  <c r="L49" i="97"/>
  <c r="K49" i="97"/>
  <c r="J49" i="97"/>
  <c r="I49" i="97"/>
  <c r="H49" i="97"/>
  <c r="AN48" i="97"/>
  <c r="AM48" i="97"/>
  <c r="AP48" i="97" s="1"/>
  <c r="AL48" i="97"/>
  <c r="AK48" i="97"/>
  <c r="AJ48" i="97"/>
  <c r="AI48" i="97"/>
  <c r="AO48" i="97" s="1"/>
  <c r="AG48" i="97"/>
  <c r="AF48" i="97"/>
  <c r="AE48" i="97"/>
  <c r="AC48" i="97"/>
  <c r="AB48" i="97"/>
  <c r="AA48" i="97"/>
  <c r="Z48" i="97"/>
  <c r="Y48" i="97"/>
  <c r="X48" i="97"/>
  <c r="P48" i="97"/>
  <c r="O48" i="97"/>
  <c r="N48" i="97"/>
  <c r="M48" i="97"/>
  <c r="L48" i="97"/>
  <c r="K48" i="97"/>
  <c r="J48" i="97"/>
  <c r="I48" i="97"/>
  <c r="H48" i="97"/>
  <c r="AN47" i="97"/>
  <c r="AM47" i="97"/>
  <c r="AL47" i="97"/>
  <c r="AK47" i="97"/>
  <c r="AJ47" i="97"/>
  <c r="AI47" i="97"/>
  <c r="AG47" i="97"/>
  <c r="AF47" i="97"/>
  <c r="AE47" i="97"/>
  <c r="AC47" i="97"/>
  <c r="AB47" i="97"/>
  <c r="AA47" i="97"/>
  <c r="Z47" i="97"/>
  <c r="Y47" i="97"/>
  <c r="X47" i="97"/>
  <c r="P47" i="97"/>
  <c r="O47" i="97"/>
  <c r="N47" i="97"/>
  <c r="M47" i="97"/>
  <c r="L47" i="97"/>
  <c r="K47" i="97"/>
  <c r="J47" i="97"/>
  <c r="I47" i="97"/>
  <c r="H47" i="97"/>
  <c r="AN46" i="97"/>
  <c r="AQ46" i="97" s="1"/>
  <c r="AM46" i="97"/>
  <c r="AL46" i="97"/>
  <c r="AK46" i="97"/>
  <c r="AJ46" i="97"/>
  <c r="AI46" i="97"/>
  <c r="AG46" i="97"/>
  <c r="AF46" i="97"/>
  <c r="AE46" i="97"/>
  <c r="AC46" i="97"/>
  <c r="AB46" i="97"/>
  <c r="AA46" i="97"/>
  <c r="Z46" i="97"/>
  <c r="Y46" i="97"/>
  <c r="X46" i="97"/>
  <c r="P46" i="97"/>
  <c r="O46" i="97"/>
  <c r="N46" i="97"/>
  <c r="M46" i="97"/>
  <c r="L46" i="97"/>
  <c r="K46" i="97"/>
  <c r="J46" i="97"/>
  <c r="I46" i="97"/>
  <c r="H46" i="97"/>
  <c r="AO45" i="97"/>
  <c r="AN45" i="97"/>
  <c r="AM45" i="97"/>
  <c r="AL45" i="97"/>
  <c r="AK45" i="97"/>
  <c r="AJ45" i="97"/>
  <c r="AI45" i="97"/>
  <c r="AG45" i="97"/>
  <c r="AF45" i="97"/>
  <c r="AE45" i="97"/>
  <c r="AC45" i="97"/>
  <c r="AB45" i="97"/>
  <c r="AA45" i="97"/>
  <c r="Z45" i="97"/>
  <c r="Y45" i="97"/>
  <c r="X45" i="97"/>
  <c r="P45" i="97"/>
  <c r="O45" i="97"/>
  <c r="N45" i="97"/>
  <c r="M45" i="97"/>
  <c r="L45" i="97"/>
  <c r="K45" i="97"/>
  <c r="J45" i="97"/>
  <c r="I45" i="97"/>
  <c r="H45" i="97"/>
  <c r="AN44" i="97"/>
  <c r="AM44" i="97"/>
  <c r="AL44" i="97"/>
  <c r="AO44" i="97" s="1"/>
  <c r="AK44" i="97"/>
  <c r="AJ44" i="97"/>
  <c r="AI44" i="97"/>
  <c r="AG44" i="97"/>
  <c r="AF44" i="97"/>
  <c r="AE44" i="97"/>
  <c r="AC44" i="97"/>
  <c r="AB44" i="97"/>
  <c r="AA44" i="97"/>
  <c r="Z44" i="97"/>
  <c r="Y44" i="97"/>
  <c r="X44" i="97"/>
  <c r="P44" i="97"/>
  <c r="O44" i="97"/>
  <c r="N44" i="97"/>
  <c r="M44" i="97"/>
  <c r="L44" i="97"/>
  <c r="K44" i="97"/>
  <c r="J44" i="97"/>
  <c r="I44" i="97"/>
  <c r="H44" i="97"/>
  <c r="AN43" i="97"/>
  <c r="AM43" i="97"/>
  <c r="AL43" i="97"/>
  <c r="AO43" i="97" s="1"/>
  <c r="AK43" i="97"/>
  <c r="AJ43" i="97"/>
  <c r="AI43" i="97"/>
  <c r="AG43" i="97"/>
  <c r="AF43" i="97"/>
  <c r="AE43" i="97"/>
  <c r="AC43" i="97"/>
  <c r="AB43" i="97"/>
  <c r="AA43" i="97"/>
  <c r="Z43" i="97"/>
  <c r="Y43" i="97"/>
  <c r="X43" i="97"/>
  <c r="P43" i="97"/>
  <c r="O43" i="97"/>
  <c r="N43" i="97"/>
  <c r="M43" i="97"/>
  <c r="L43" i="97"/>
  <c r="K43" i="97"/>
  <c r="J43" i="97"/>
  <c r="I43" i="97"/>
  <c r="H43" i="97"/>
  <c r="AN42" i="97"/>
  <c r="AQ42" i="97" s="1"/>
  <c r="AM42" i="97"/>
  <c r="AL42" i="97"/>
  <c r="AK42" i="97"/>
  <c r="AJ42" i="97"/>
  <c r="AP42" i="97" s="1"/>
  <c r="AI42" i="97"/>
  <c r="AG42" i="97"/>
  <c r="AF42" i="97"/>
  <c r="AE42" i="97"/>
  <c r="AC42" i="97"/>
  <c r="AB42" i="97"/>
  <c r="AA42" i="97"/>
  <c r="Z42" i="97"/>
  <c r="Y42" i="97"/>
  <c r="X42" i="97"/>
  <c r="P42" i="97"/>
  <c r="O42" i="97"/>
  <c r="N42" i="97"/>
  <c r="M42" i="97"/>
  <c r="L42" i="97"/>
  <c r="K42" i="97"/>
  <c r="J42" i="97"/>
  <c r="I42" i="97"/>
  <c r="H42" i="97"/>
  <c r="AN41" i="97"/>
  <c r="AM41" i="97"/>
  <c r="AL41" i="97"/>
  <c r="AK41" i="97"/>
  <c r="AJ41" i="97"/>
  <c r="AI41" i="97"/>
  <c r="AG41" i="97"/>
  <c r="AF41" i="97"/>
  <c r="AE41" i="97"/>
  <c r="AC41" i="97"/>
  <c r="AB41" i="97"/>
  <c r="AA41" i="97"/>
  <c r="Z41" i="97"/>
  <c r="Y41" i="97"/>
  <c r="X41" i="97"/>
  <c r="P41" i="97"/>
  <c r="O41" i="97"/>
  <c r="N41" i="97"/>
  <c r="M41" i="97"/>
  <c r="L41" i="97"/>
  <c r="K41" i="97"/>
  <c r="J41" i="97"/>
  <c r="I41" i="97"/>
  <c r="H41" i="97"/>
  <c r="AN40" i="97"/>
  <c r="AM40" i="97"/>
  <c r="AL40" i="97"/>
  <c r="AK40" i="97"/>
  <c r="AJ40" i="97"/>
  <c r="AI40" i="97"/>
  <c r="AG40" i="97"/>
  <c r="AF40" i="97"/>
  <c r="AE40" i="97"/>
  <c r="AC40" i="97"/>
  <c r="AB40" i="97"/>
  <c r="AA40" i="97"/>
  <c r="Z40" i="97"/>
  <c r="Y40" i="97"/>
  <c r="X40" i="97"/>
  <c r="P40" i="97"/>
  <c r="O40" i="97"/>
  <c r="N40" i="97"/>
  <c r="M40" i="97"/>
  <c r="L40" i="97"/>
  <c r="K40" i="97"/>
  <c r="K63" i="97" s="1"/>
  <c r="J40" i="97"/>
  <c r="I40" i="97"/>
  <c r="I63" i="97" s="1"/>
  <c r="H40" i="97"/>
  <c r="X38" i="97"/>
  <c r="H38" i="97"/>
  <c r="AN33" i="97"/>
  <c r="AM33" i="97"/>
  <c r="AP33" i="97" s="1"/>
  <c r="AL33" i="97"/>
  <c r="AK33" i="97"/>
  <c r="AJ33" i="97"/>
  <c r="AI33" i="97"/>
  <c r="AG33" i="97"/>
  <c r="AF33" i="97"/>
  <c r="AE33" i="97"/>
  <c r="P33" i="97"/>
  <c r="O33" i="97"/>
  <c r="N33" i="97"/>
  <c r="W32" i="97"/>
  <c r="AC32" i="97" s="1"/>
  <c r="V32" i="97"/>
  <c r="U32" i="97"/>
  <c r="AA32" i="97" s="1"/>
  <c r="T32" i="97"/>
  <c r="Z32" i="97" s="1"/>
  <c r="S32" i="97"/>
  <c r="Y32" i="97" s="1"/>
  <c r="R32" i="97"/>
  <c r="G32" i="97"/>
  <c r="F32" i="97"/>
  <c r="L32" i="97" s="1"/>
  <c r="E32" i="97"/>
  <c r="D32" i="97"/>
  <c r="C32" i="97"/>
  <c r="I32" i="97" s="1"/>
  <c r="B32" i="97"/>
  <c r="H32" i="97" s="1"/>
  <c r="AN31" i="97"/>
  <c r="AM31" i="97"/>
  <c r="AL31" i="97"/>
  <c r="AK31" i="97"/>
  <c r="AJ31" i="97"/>
  <c r="AI31" i="97"/>
  <c r="AG31" i="97"/>
  <c r="AF31" i="97"/>
  <c r="AE31" i="97"/>
  <c r="AC31" i="97"/>
  <c r="AB31" i="97"/>
  <c r="AA31" i="97"/>
  <c r="Z31" i="97"/>
  <c r="Y31" i="97"/>
  <c r="X31" i="97"/>
  <c r="P31" i="97"/>
  <c r="O31" i="97"/>
  <c r="N31" i="97"/>
  <c r="M31" i="97"/>
  <c r="L31" i="97"/>
  <c r="K31" i="97"/>
  <c r="J31" i="97"/>
  <c r="I31" i="97"/>
  <c r="H31" i="97"/>
  <c r="AN30" i="97"/>
  <c r="AQ30" i="97" s="1"/>
  <c r="AM30" i="97"/>
  <c r="AP30" i="97" s="1"/>
  <c r="AL30" i="97"/>
  <c r="AK30" i="97"/>
  <c r="AJ30" i="97"/>
  <c r="AI30" i="97"/>
  <c r="AG30" i="97"/>
  <c r="AF30" i="97"/>
  <c r="AE30" i="97"/>
  <c r="AC30" i="97"/>
  <c r="AB30" i="97"/>
  <c r="AA30" i="97"/>
  <c r="Z30" i="97"/>
  <c r="Y30" i="97"/>
  <c r="X30" i="97"/>
  <c r="P30" i="97"/>
  <c r="O30" i="97"/>
  <c r="N30" i="97"/>
  <c r="M30" i="97"/>
  <c r="L30" i="97"/>
  <c r="K30" i="97"/>
  <c r="J30" i="97"/>
  <c r="I30" i="97"/>
  <c r="H30" i="97"/>
  <c r="AN29" i="97"/>
  <c r="AM29" i="97"/>
  <c r="AL29" i="97"/>
  <c r="AK29" i="97"/>
  <c r="AJ29" i="97"/>
  <c r="AI29" i="97"/>
  <c r="AO29" i="97" s="1"/>
  <c r="AG29" i="97"/>
  <c r="AF29" i="97"/>
  <c r="AE29" i="97"/>
  <c r="AC29" i="97"/>
  <c r="AB29" i="97"/>
  <c r="AA29" i="97"/>
  <c r="Z29" i="97"/>
  <c r="Y29" i="97"/>
  <c r="X29" i="97"/>
  <c r="P29" i="97"/>
  <c r="O29" i="97"/>
  <c r="N29" i="97"/>
  <c r="M29" i="97"/>
  <c r="L29" i="97"/>
  <c r="K29" i="97"/>
  <c r="J29" i="97"/>
  <c r="I29" i="97"/>
  <c r="H29" i="97"/>
  <c r="AN28" i="97"/>
  <c r="AM28" i="97"/>
  <c r="AL28" i="97"/>
  <c r="AK28" i="97"/>
  <c r="AJ28" i="97"/>
  <c r="AI28" i="97"/>
  <c r="AG28" i="97"/>
  <c r="AF28" i="97"/>
  <c r="AE28" i="97"/>
  <c r="AC28" i="97"/>
  <c r="AB28" i="97"/>
  <c r="AA28" i="97"/>
  <c r="Z28" i="97"/>
  <c r="Y28" i="97"/>
  <c r="X28" i="97"/>
  <c r="P28" i="97"/>
  <c r="O28" i="97"/>
  <c r="N28" i="97"/>
  <c r="M28" i="97"/>
  <c r="L28" i="97"/>
  <c r="K28" i="97"/>
  <c r="J28" i="97"/>
  <c r="I28" i="97"/>
  <c r="H28" i="97"/>
  <c r="AN27" i="97"/>
  <c r="AM27" i="97"/>
  <c r="AL27" i="97"/>
  <c r="AK27" i="97"/>
  <c r="AJ27" i="97"/>
  <c r="AI27" i="97"/>
  <c r="AG27" i="97"/>
  <c r="AF27" i="97"/>
  <c r="AE27" i="97"/>
  <c r="AC27" i="97"/>
  <c r="AB27" i="97"/>
  <c r="AA27" i="97"/>
  <c r="Z27" i="97"/>
  <c r="Y27" i="97"/>
  <c r="X27" i="97"/>
  <c r="P27" i="97"/>
  <c r="O27" i="97"/>
  <c r="N27" i="97"/>
  <c r="M27" i="97"/>
  <c r="L27" i="97"/>
  <c r="K27" i="97"/>
  <c r="J27" i="97"/>
  <c r="I27" i="97"/>
  <c r="H27" i="97"/>
  <c r="AN26" i="97"/>
  <c r="AM26" i="97"/>
  <c r="AL26" i="97"/>
  <c r="AK26" i="97"/>
  <c r="AJ26" i="97"/>
  <c r="AP26" i="97" s="1"/>
  <c r="AI26" i="97"/>
  <c r="AG26" i="97"/>
  <c r="AF26" i="97"/>
  <c r="AE26" i="97"/>
  <c r="AC26" i="97"/>
  <c r="AB26" i="97"/>
  <c r="AA26" i="97"/>
  <c r="Z26" i="97"/>
  <c r="Y26" i="97"/>
  <c r="X26" i="97"/>
  <c r="P26" i="97"/>
  <c r="O26" i="97"/>
  <c r="N26" i="97"/>
  <c r="M26" i="97"/>
  <c r="L26" i="97"/>
  <c r="K26" i="97"/>
  <c r="J26" i="97"/>
  <c r="I26" i="97"/>
  <c r="H26" i="97"/>
  <c r="AN25" i="97"/>
  <c r="AM25" i="97"/>
  <c r="AL25" i="97"/>
  <c r="AO25" i="97" s="1"/>
  <c r="AK25" i="97"/>
  <c r="AJ25" i="97"/>
  <c r="AI25" i="97"/>
  <c r="AG25" i="97"/>
  <c r="AF25" i="97"/>
  <c r="AE25" i="97"/>
  <c r="AC25" i="97"/>
  <c r="AB25" i="97"/>
  <c r="AA25" i="97"/>
  <c r="Z25" i="97"/>
  <c r="Y25" i="97"/>
  <c r="X25" i="97"/>
  <c r="P25" i="97"/>
  <c r="O25" i="97"/>
  <c r="N25" i="97"/>
  <c r="M25" i="97"/>
  <c r="L25" i="97"/>
  <c r="K25" i="97"/>
  <c r="J25" i="97"/>
  <c r="I25" i="97"/>
  <c r="H25" i="97"/>
  <c r="AN24" i="97"/>
  <c r="AM24" i="97"/>
  <c r="AL24" i="97"/>
  <c r="AO24" i="97" s="1"/>
  <c r="AK24" i="97"/>
  <c r="AJ24" i="97"/>
  <c r="AI24" i="97"/>
  <c r="AG24" i="97"/>
  <c r="AF24" i="97"/>
  <c r="AE24" i="97"/>
  <c r="AC24" i="97"/>
  <c r="AB24" i="97"/>
  <c r="AA24" i="97"/>
  <c r="Z24" i="97"/>
  <c r="Y24" i="97"/>
  <c r="X24" i="97"/>
  <c r="P24" i="97"/>
  <c r="O24" i="97"/>
  <c r="N24" i="97"/>
  <c r="M24" i="97"/>
  <c r="L24" i="97"/>
  <c r="K24" i="97"/>
  <c r="J24" i="97"/>
  <c r="I24" i="97"/>
  <c r="H24" i="97"/>
  <c r="AN23" i="97"/>
  <c r="AM23" i="97"/>
  <c r="AL23" i="97"/>
  <c r="AK23" i="97"/>
  <c r="AJ23" i="97"/>
  <c r="AI23" i="97"/>
  <c r="AG23" i="97"/>
  <c r="AF23" i="97"/>
  <c r="AE23" i="97"/>
  <c r="AC23" i="97"/>
  <c r="AB23" i="97"/>
  <c r="AA23" i="97"/>
  <c r="Z23" i="97"/>
  <c r="Y23" i="97"/>
  <c r="X23" i="97"/>
  <c r="P23" i="97"/>
  <c r="O23" i="97"/>
  <c r="N23" i="97"/>
  <c r="M23" i="97"/>
  <c r="L23" i="97"/>
  <c r="K23" i="97"/>
  <c r="J23" i="97"/>
  <c r="I23" i="97"/>
  <c r="H23" i="97"/>
  <c r="AN22" i="97"/>
  <c r="AM22" i="97"/>
  <c r="AL22" i="97"/>
  <c r="AK22" i="97"/>
  <c r="AJ22" i="97"/>
  <c r="AI22" i="97"/>
  <c r="AG22" i="97"/>
  <c r="AF22" i="97"/>
  <c r="AE22" i="97"/>
  <c r="AC22" i="97"/>
  <c r="AB22" i="97"/>
  <c r="AA22" i="97"/>
  <c r="Z22" i="97"/>
  <c r="Y22" i="97"/>
  <c r="X22" i="97"/>
  <c r="P22" i="97"/>
  <c r="O22" i="97"/>
  <c r="N22" i="97"/>
  <c r="M22" i="97"/>
  <c r="L22" i="97"/>
  <c r="K22" i="97"/>
  <c r="J22" i="97"/>
  <c r="I22" i="97"/>
  <c r="H22" i="97"/>
  <c r="AN21" i="97"/>
  <c r="AM21" i="97"/>
  <c r="AL21" i="97"/>
  <c r="AO21" i="97" s="1"/>
  <c r="AK21" i="97"/>
  <c r="AJ21" i="97"/>
  <c r="AI21" i="97"/>
  <c r="AG21" i="97"/>
  <c r="AF21" i="97"/>
  <c r="AE21" i="97"/>
  <c r="AC21" i="97"/>
  <c r="AB21" i="97"/>
  <c r="AA21" i="97"/>
  <c r="Z21" i="97"/>
  <c r="Y21" i="97"/>
  <c r="X21" i="97"/>
  <c r="P21" i="97"/>
  <c r="O21" i="97"/>
  <c r="N21" i="97"/>
  <c r="M21" i="97"/>
  <c r="L21" i="97"/>
  <c r="K21" i="97"/>
  <c r="J21" i="97"/>
  <c r="I21" i="97"/>
  <c r="H21" i="97"/>
  <c r="AN20" i="97"/>
  <c r="AM20" i="97"/>
  <c r="AL20" i="97"/>
  <c r="AO20" i="97" s="1"/>
  <c r="AK20" i="97"/>
  <c r="AJ20" i="97"/>
  <c r="AI20" i="97"/>
  <c r="AG20" i="97"/>
  <c r="AF20" i="97"/>
  <c r="AE20" i="97"/>
  <c r="AC20" i="97"/>
  <c r="AB20" i="97"/>
  <c r="AA20" i="97"/>
  <c r="Z20" i="97"/>
  <c r="Y20" i="97"/>
  <c r="X20" i="97"/>
  <c r="P20" i="97"/>
  <c r="O20" i="97"/>
  <c r="N20" i="97"/>
  <c r="M20" i="97"/>
  <c r="L20" i="97"/>
  <c r="K20" i="97"/>
  <c r="J20" i="97"/>
  <c r="I20" i="97"/>
  <c r="H20" i="97"/>
  <c r="AN19" i="97"/>
  <c r="AQ19" i="97" s="1"/>
  <c r="AM19" i="97"/>
  <c r="AL19" i="97"/>
  <c r="AK19" i="97"/>
  <c r="AJ19" i="97"/>
  <c r="AI19" i="97"/>
  <c r="AG19" i="97"/>
  <c r="AF19" i="97"/>
  <c r="AE19" i="97"/>
  <c r="AC19" i="97"/>
  <c r="AB19" i="97"/>
  <c r="AA19" i="97"/>
  <c r="Z19" i="97"/>
  <c r="Y19" i="97"/>
  <c r="X19" i="97"/>
  <c r="P19" i="97"/>
  <c r="O19" i="97"/>
  <c r="N19" i="97"/>
  <c r="M19" i="97"/>
  <c r="L19" i="97"/>
  <c r="K19" i="97"/>
  <c r="J19" i="97"/>
  <c r="I19" i="97"/>
  <c r="H19" i="97"/>
  <c r="AN18" i="97"/>
  <c r="AQ18" i="97" s="1"/>
  <c r="AM18" i="97"/>
  <c r="AL18" i="97"/>
  <c r="AK18" i="97"/>
  <c r="AJ18" i="97"/>
  <c r="AI18" i="97"/>
  <c r="AG18" i="97"/>
  <c r="AF18" i="97"/>
  <c r="AE18" i="97"/>
  <c r="AC18" i="97"/>
  <c r="AB18" i="97"/>
  <c r="AA18" i="97"/>
  <c r="Z18" i="97"/>
  <c r="Y18" i="97"/>
  <c r="X18" i="97"/>
  <c r="P18" i="97"/>
  <c r="O18" i="97"/>
  <c r="N18" i="97"/>
  <c r="M18" i="97"/>
  <c r="L18" i="97"/>
  <c r="K18" i="97"/>
  <c r="J18" i="97"/>
  <c r="I18" i="97"/>
  <c r="H18" i="97"/>
  <c r="AN17" i="97"/>
  <c r="AM17" i="97"/>
  <c r="AL17" i="97"/>
  <c r="AK17" i="97"/>
  <c r="AJ17" i="97"/>
  <c r="AI17" i="97"/>
  <c r="AG17" i="97"/>
  <c r="AF17" i="97"/>
  <c r="AE17" i="97"/>
  <c r="AC17" i="97"/>
  <c r="AB17" i="97"/>
  <c r="AA17" i="97"/>
  <c r="Z17" i="97"/>
  <c r="Y17" i="97"/>
  <c r="X17" i="97"/>
  <c r="P17" i="97"/>
  <c r="O17" i="97"/>
  <c r="N17" i="97"/>
  <c r="M17" i="97"/>
  <c r="L17" i="97"/>
  <c r="K17" i="97"/>
  <c r="J17" i="97"/>
  <c r="I17" i="97"/>
  <c r="H17" i="97"/>
  <c r="AN16" i="97"/>
  <c r="AQ16" i="97" s="1"/>
  <c r="AM16" i="97"/>
  <c r="AL16" i="97"/>
  <c r="AK16" i="97"/>
  <c r="AJ16" i="97"/>
  <c r="AI16" i="97"/>
  <c r="AG16" i="97"/>
  <c r="AF16" i="97"/>
  <c r="AE16" i="97"/>
  <c r="AC16" i="97"/>
  <c r="AB16" i="97"/>
  <c r="AA16" i="97"/>
  <c r="Z16" i="97"/>
  <c r="Y16" i="97"/>
  <c r="X16" i="97"/>
  <c r="P16" i="97"/>
  <c r="O16" i="97"/>
  <c r="N16" i="97"/>
  <c r="M16" i="97"/>
  <c r="L16" i="97"/>
  <c r="K16" i="97"/>
  <c r="J16" i="97"/>
  <c r="I16" i="97"/>
  <c r="H16" i="97"/>
  <c r="AN15" i="97"/>
  <c r="AM15" i="97"/>
  <c r="AL15" i="97"/>
  <c r="AK15" i="97"/>
  <c r="AJ15" i="97"/>
  <c r="AI15" i="97"/>
  <c r="AG15" i="97"/>
  <c r="AF15" i="97"/>
  <c r="AE15" i="97"/>
  <c r="AC15" i="97"/>
  <c r="AB15" i="97"/>
  <c r="AA15" i="97"/>
  <c r="Z15" i="97"/>
  <c r="Y15" i="97"/>
  <c r="X15" i="97"/>
  <c r="P15" i="97"/>
  <c r="O15" i="97"/>
  <c r="N15" i="97"/>
  <c r="M15" i="97"/>
  <c r="L15" i="97"/>
  <c r="K15" i="97"/>
  <c r="J15" i="97"/>
  <c r="I15" i="97"/>
  <c r="H15" i="97"/>
  <c r="AN14" i="97"/>
  <c r="AM14" i="97"/>
  <c r="AL14" i="97"/>
  <c r="AK14" i="97"/>
  <c r="AJ14" i="97"/>
  <c r="AI14" i="97"/>
  <c r="AG14" i="97"/>
  <c r="AF14" i="97"/>
  <c r="AE14" i="97"/>
  <c r="AC14" i="97"/>
  <c r="AB14" i="97"/>
  <c r="AA14" i="97"/>
  <c r="Z14" i="97"/>
  <c r="Y14" i="97"/>
  <c r="X14" i="97"/>
  <c r="P14" i="97"/>
  <c r="O14" i="97"/>
  <c r="N14" i="97"/>
  <c r="M14" i="97"/>
  <c r="L14" i="97"/>
  <c r="K14" i="97"/>
  <c r="J14" i="97"/>
  <c r="I14" i="97"/>
  <c r="H14" i="97"/>
  <c r="AO13" i="97"/>
  <c r="AN13" i="97"/>
  <c r="AM13" i="97"/>
  <c r="AL13" i="97"/>
  <c r="AK13" i="97"/>
  <c r="AJ13" i="97"/>
  <c r="AI13" i="97"/>
  <c r="AG13" i="97"/>
  <c r="AF13" i="97"/>
  <c r="AE13" i="97"/>
  <c r="AC13" i="97"/>
  <c r="AB13" i="97"/>
  <c r="AA13" i="97"/>
  <c r="Z13" i="97"/>
  <c r="Y13" i="97"/>
  <c r="X13" i="97"/>
  <c r="P13" i="97"/>
  <c r="O13" i="97"/>
  <c r="N13" i="97"/>
  <c r="M13" i="97"/>
  <c r="L13" i="97"/>
  <c r="K13" i="97"/>
  <c r="J13" i="97"/>
  <c r="I13" i="97"/>
  <c r="H13" i="97"/>
  <c r="AN12" i="97"/>
  <c r="AM12" i="97"/>
  <c r="AL12" i="97"/>
  <c r="AO12" i="97" s="1"/>
  <c r="AK12" i="97"/>
  <c r="AJ12" i="97"/>
  <c r="AI12" i="97"/>
  <c r="AG12" i="97"/>
  <c r="AF12" i="97"/>
  <c r="AE12" i="97"/>
  <c r="AC12" i="97"/>
  <c r="AB12" i="97"/>
  <c r="AA12" i="97"/>
  <c r="Z12" i="97"/>
  <c r="Y12" i="97"/>
  <c r="X12" i="97"/>
  <c r="P12" i="97"/>
  <c r="O12" i="97"/>
  <c r="N12" i="97"/>
  <c r="M12" i="97"/>
  <c r="L12" i="97"/>
  <c r="K12" i="97"/>
  <c r="J12" i="97"/>
  <c r="I12" i="97"/>
  <c r="H12" i="97"/>
  <c r="AN11" i="97"/>
  <c r="AM11" i="97"/>
  <c r="AL11" i="97"/>
  <c r="AO11" i="97" s="1"/>
  <c r="AK11" i="97"/>
  <c r="AJ11" i="97"/>
  <c r="AI11" i="97"/>
  <c r="AG11" i="97"/>
  <c r="AF11" i="97"/>
  <c r="AE11" i="97"/>
  <c r="AC11" i="97"/>
  <c r="AB11" i="97"/>
  <c r="AA11" i="97"/>
  <c r="Z11" i="97"/>
  <c r="Y11" i="97"/>
  <c r="X11" i="97"/>
  <c r="P11" i="97"/>
  <c r="O11" i="97"/>
  <c r="N11" i="97"/>
  <c r="M11" i="97"/>
  <c r="L11" i="97"/>
  <c r="K11" i="97"/>
  <c r="J11" i="97"/>
  <c r="I11" i="97"/>
  <c r="H11" i="97"/>
  <c r="AN10" i="97"/>
  <c r="AM10" i="97"/>
  <c r="AL10" i="97"/>
  <c r="AK10" i="97"/>
  <c r="AJ10" i="97"/>
  <c r="AI10" i="97"/>
  <c r="AG10" i="97"/>
  <c r="AF10" i="97"/>
  <c r="AE10" i="97"/>
  <c r="AC10" i="97"/>
  <c r="AB10" i="97"/>
  <c r="AA10" i="97"/>
  <c r="Z10" i="97"/>
  <c r="Y10" i="97"/>
  <c r="X10" i="97"/>
  <c r="P10" i="97"/>
  <c r="O10" i="97"/>
  <c r="N10" i="97"/>
  <c r="M10" i="97"/>
  <c r="L10" i="97"/>
  <c r="K10" i="97"/>
  <c r="J10" i="97"/>
  <c r="I10" i="97"/>
  <c r="H10" i="97"/>
  <c r="AN9" i="97"/>
  <c r="AM9" i="97"/>
  <c r="AL9" i="97"/>
  <c r="AO9" i="97" s="1"/>
  <c r="AK9" i="97"/>
  <c r="AQ9" i="97" s="1"/>
  <c r="AJ9" i="97"/>
  <c r="AI9" i="97"/>
  <c r="AG9" i="97"/>
  <c r="AF9" i="97"/>
  <c r="AE9" i="97"/>
  <c r="AC9" i="97"/>
  <c r="AB9" i="97"/>
  <c r="AA9" i="97"/>
  <c r="Z9" i="97"/>
  <c r="Y9" i="97"/>
  <c r="X9" i="97"/>
  <c r="P9" i="97"/>
  <c r="O9" i="97"/>
  <c r="N9" i="97"/>
  <c r="M9" i="97"/>
  <c r="L9" i="97"/>
  <c r="K9" i="97"/>
  <c r="J9" i="97"/>
  <c r="I9" i="97"/>
  <c r="H9" i="97"/>
  <c r="AN8" i="97"/>
  <c r="AM8" i="97"/>
  <c r="AP8" i="97" s="1"/>
  <c r="AL8" i="97"/>
  <c r="AO8" i="97" s="1"/>
  <c r="AK8" i="97"/>
  <c r="AJ8" i="97"/>
  <c r="AI8" i="97"/>
  <c r="AG8" i="97"/>
  <c r="AF8" i="97"/>
  <c r="AE8" i="97"/>
  <c r="AC8" i="97"/>
  <c r="AB8" i="97"/>
  <c r="AA8" i="97"/>
  <c r="Z8" i="97"/>
  <c r="Y8" i="97"/>
  <c r="X8" i="97"/>
  <c r="P8" i="97"/>
  <c r="O8" i="97"/>
  <c r="N8" i="97"/>
  <c r="M8" i="97"/>
  <c r="L8" i="97"/>
  <c r="K8" i="97"/>
  <c r="J8" i="97"/>
  <c r="I8" i="97"/>
  <c r="H8" i="97"/>
  <c r="AN7" i="97"/>
  <c r="AM7" i="97"/>
  <c r="AL7" i="97"/>
  <c r="AO7" i="97" s="1"/>
  <c r="AK7" i="97"/>
  <c r="AJ7" i="97"/>
  <c r="AI7" i="97"/>
  <c r="AG7" i="97"/>
  <c r="AF7" i="97"/>
  <c r="AE7" i="97"/>
  <c r="AC7" i="97"/>
  <c r="AB7" i="97"/>
  <c r="AA7" i="97"/>
  <c r="AA33" i="97" s="1"/>
  <c r="Z7" i="97"/>
  <c r="Y7" i="97"/>
  <c r="X7" i="97"/>
  <c r="P7" i="97"/>
  <c r="O7" i="97"/>
  <c r="N7" i="97"/>
  <c r="M7" i="97"/>
  <c r="L7" i="97"/>
  <c r="K7" i="97"/>
  <c r="J7" i="97"/>
  <c r="I7" i="97"/>
  <c r="H7" i="97"/>
  <c r="H5" i="97"/>
  <c r="X5" i="97" s="1"/>
  <c r="J54" i="96"/>
  <c r="N54" i="96" s="1"/>
  <c r="I54" i="96"/>
  <c r="H54" i="96"/>
  <c r="G54" i="96"/>
  <c r="F54" i="96"/>
  <c r="E54" i="96"/>
  <c r="J53" i="96"/>
  <c r="I53" i="96"/>
  <c r="H53" i="96"/>
  <c r="L53" i="96" s="1"/>
  <c r="G53" i="96"/>
  <c r="F53" i="96"/>
  <c r="E53" i="96"/>
  <c r="L52" i="96"/>
  <c r="J52" i="96"/>
  <c r="I52" i="96"/>
  <c r="H52" i="96"/>
  <c r="G52" i="96"/>
  <c r="F52" i="96"/>
  <c r="E52" i="96"/>
  <c r="J51" i="96"/>
  <c r="I51" i="96"/>
  <c r="H51" i="96"/>
  <c r="G51" i="96"/>
  <c r="F51" i="96"/>
  <c r="E51" i="96"/>
  <c r="J50" i="96"/>
  <c r="I50" i="96"/>
  <c r="H50" i="96"/>
  <c r="G50" i="96"/>
  <c r="F50" i="96"/>
  <c r="E50" i="96"/>
  <c r="J49" i="96"/>
  <c r="I49" i="96"/>
  <c r="M49" i="96" s="1"/>
  <c r="H49" i="96"/>
  <c r="G49" i="96"/>
  <c r="F49" i="96"/>
  <c r="E49" i="96"/>
  <c r="J48" i="96"/>
  <c r="I48" i="96"/>
  <c r="H48" i="96"/>
  <c r="L48" i="96" s="1"/>
  <c r="G48" i="96"/>
  <c r="F48" i="96"/>
  <c r="E48" i="96"/>
  <c r="J47" i="96"/>
  <c r="N47" i="96" s="1"/>
  <c r="I47" i="96"/>
  <c r="H47" i="96"/>
  <c r="G47" i="96"/>
  <c r="F47" i="96"/>
  <c r="E47" i="96"/>
  <c r="J46" i="96"/>
  <c r="I46" i="96"/>
  <c r="H46" i="96"/>
  <c r="G46" i="96"/>
  <c r="F46" i="96"/>
  <c r="E46" i="96"/>
  <c r="Q38" i="96"/>
  <c r="M38" i="96"/>
  <c r="J38" i="96"/>
  <c r="I38" i="96"/>
  <c r="I57" i="96" s="1"/>
  <c r="H38" i="96"/>
  <c r="H57" i="96" s="1"/>
  <c r="G38" i="96"/>
  <c r="F38" i="96"/>
  <c r="T38" i="96" s="1"/>
  <c r="E38" i="96"/>
  <c r="E57" i="96" s="1"/>
  <c r="P37" i="96"/>
  <c r="L37" i="96"/>
  <c r="J37" i="96"/>
  <c r="I37" i="96"/>
  <c r="H37" i="96"/>
  <c r="O37" i="96" s="1"/>
  <c r="G37" i="96"/>
  <c r="N37" i="96" s="1"/>
  <c r="F37" i="96"/>
  <c r="E37" i="96"/>
  <c r="O36" i="96"/>
  <c r="J36" i="96"/>
  <c r="I36" i="96"/>
  <c r="H36" i="96"/>
  <c r="G36" i="96"/>
  <c r="G55" i="96" s="1"/>
  <c r="F36" i="96"/>
  <c r="E36" i="96"/>
  <c r="U35" i="96"/>
  <c r="T35" i="96"/>
  <c r="S35" i="96"/>
  <c r="U34" i="96"/>
  <c r="T34" i="96"/>
  <c r="S34" i="96"/>
  <c r="P34" i="96"/>
  <c r="O34" i="96"/>
  <c r="M34" i="96"/>
  <c r="L34" i="96"/>
  <c r="U33" i="96"/>
  <c r="T33" i="96"/>
  <c r="S33" i="96"/>
  <c r="P33" i="96"/>
  <c r="O33" i="96"/>
  <c r="M33" i="96"/>
  <c r="L33" i="96"/>
  <c r="U32" i="96"/>
  <c r="T32" i="96"/>
  <c r="S32" i="96"/>
  <c r="P32" i="96"/>
  <c r="O32" i="96"/>
  <c r="M32" i="96"/>
  <c r="L32" i="96"/>
  <c r="U31" i="96"/>
  <c r="T31" i="96"/>
  <c r="S31" i="96"/>
  <c r="Q31" i="96"/>
  <c r="P31" i="96"/>
  <c r="O31" i="96"/>
  <c r="N31" i="96"/>
  <c r="M31" i="96"/>
  <c r="L31" i="96"/>
  <c r="U30" i="96"/>
  <c r="T30" i="96"/>
  <c r="Q30" i="96"/>
  <c r="P30" i="96"/>
  <c r="O30" i="96"/>
  <c r="N30" i="96"/>
  <c r="M30" i="96"/>
  <c r="L30" i="96"/>
  <c r="U29" i="96"/>
  <c r="T29" i="96"/>
  <c r="Q29" i="96"/>
  <c r="P29" i="96"/>
  <c r="O29" i="96"/>
  <c r="N29" i="96"/>
  <c r="M29" i="96"/>
  <c r="L29" i="96"/>
  <c r="U28" i="96"/>
  <c r="T28" i="96"/>
  <c r="S28" i="96"/>
  <c r="Q28" i="96"/>
  <c r="P28" i="96"/>
  <c r="O28" i="96"/>
  <c r="N28" i="96"/>
  <c r="M28" i="96"/>
  <c r="L28" i="96"/>
  <c r="U27" i="96"/>
  <c r="T27" i="96"/>
  <c r="S27" i="96"/>
  <c r="Q27" i="96"/>
  <c r="Q35" i="96" s="1"/>
  <c r="P27" i="96"/>
  <c r="P35" i="96" s="1"/>
  <c r="O27" i="96"/>
  <c r="O35" i="96" s="1"/>
  <c r="N27" i="96"/>
  <c r="N35" i="96" s="1"/>
  <c r="M27" i="96"/>
  <c r="M35" i="96" s="1"/>
  <c r="L27" i="96"/>
  <c r="L35" i="96" s="1"/>
  <c r="L25" i="96"/>
  <c r="L19" i="96"/>
  <c r="J19" i="96"/>
  <c r="Q19" i="96" s="1"/>
  <c r="I19" i="96"/>
  <c r="P19" i="96" s="1"/>
  <c r="H19" i="96"/>
  <c r="O19" i="96" s="1"/>
  <c r="G19" i="96"/>
  <c r="F19" i="96"/>
  <c r="M19" i="96" s="1"/>
  <c r="E19" i="96"/>
  <c r="J18" i="96"/>
  <c r="Q18" i="96" s="1"/>
  <c r="I18" i="96"/>
  <c r="P18" i="96" s="1"/>
  <c r="H18" i="96"/>
  <c r="O18" i="96" s="1"/>
  <c r="G18" i="96"/>
  <c r="N18" i="96" s="1"/>
  <c r="F18" i="96"/>
  <c r="M18" i="96" s="1"/>
  <c r="E18" i="96"/>
  <c r="L18" i="96" s="1"/>
  <c r="J17" i="96"/>
  <c r="Q17" i="96" s="1"/>
  <c r="I17" i="96"/>
  <c r="P17" i="96" s="1"/>
  <c r="H17" i="96"/>
  <c r="O17" i="96" s="1"/>
  <c r="G17" i="96"/>
  <c r="N17" i="96" s="1"/>
  <c r="F17" i="96"/>
  <c r="M17" i="96" s="1"/>
  <c r="E17" i="96"/>
  <c r="U16" i="96"/>
  <c r="T16" i="96"/>
  <c r="S16" i="96"/>
  <c r="U15" i="96"/>
  <c r="T15" i="96"/>
  <c r="S15" i="96"/>
  <c r="P15" i="96"/>
  <c r="O15" i="96"/>
  <c r="Q15" i="96" s="1"/>
  <c r="M15" i="96"/>
  <c r="L15" i="96"/>
  <c r="N15" i="96" s="1"/>
  <c r="U14" i="96"/>
  <c r="T14" i="96"/>
  <c r="S14" i="96"/>
  <c r="P14" i="96"/>
  <c r="O14" i="96"/>
  <c r="Q14" i="96" s="1"/>
  <c r="M14" i="96"/>
  <c r="L14" i="96"/>
  <c r="N14" i="96" s="1"/>
  <c r="U13" i="96"/>
  <c r="T13" i="96"/>
  <c r="S13" i="96"/>
  <c r="P13" i="96"/>
  <c r="O13" i="96"/>
  <c r="Q13" i="96" s="1"/>
  <c r="M13" i="96"/>
  <c r="L13" i="96"/>
  <c r="N13" i="96" s="1"/>
  <c r="U12" i="96"/>
  <c r="T12" i="96"/>
  <c r="S12" i="96"/>
  <c r="Q12" i="96"/>
  <c r="P12" i="96"/>
  <c r="O12" i="96"/>
  <c r="N12" i="96"/>
  <c r="M12" i="96"/>
  <c r="L12" i="96"/>
  <c r="U11" i="96"/>
  <c r="T11" i="96"/>
  <c r="Q11" i="96"/>
  <c r="P11" i="96"/>
  <c r="O11" i="96"/>
  <c r="N11" i="96"/>
  <c r="M11" i="96"/>
  <c r="L11" i="96"/>
  <c r="U10" i="96"/>
  <c r="T10" i="96"/>
  <c r="S10" i="96"/>
  <c r="Q10" i="96"/>
  <c r="P10" i="96"/>
  <c r="O10" i="96"/>
  <c r="N10" i="96"/>
  <c r="M10" i="96"/>
  <c r="L10" i="96"/>
  <c r="U9" i="96"/>
  <c r="T9" i="96"/>
  <c r="S9" i="96"/>
  <c r="Q9" i="96"/>
  <c r="P9" i="96"/>
  <c r="O9" i="96"/>
  <c r="N9" i="96"/>
  <c r="M9" i="96"/>
  <c r="L9" i="96"/>
  <c r="U8" i="96"/>
  <c r="T8" i="96"/>
  <c r="S8" i="96"/>
  <c r="Q8" i="96"/>
  <c r="Q16" i="96" s="1"/>
  <c r="P8" i="96"/>
  <c r="P16" i="96" s="1"/>
  <c r="O8" i="96"/>
  <c r="O16" i="96" s="1"/>
  <c r="N8" i="96"/>
  <c r="N16" i="96" s="1"/>
  <c r="M8" i="96"/>
  <c r="M16" i="96" s="1"/>
  <c r="L8" i="96"/>
  <c r="L16" i="96" s="1"/>
  <c r="L6" i="96"/>
  <c r="J54" i="95"/>
  <c r="I54" i="95"/>
  <c r="M54" i="95" s="1"/>
  <c r="H54" i="95"/>
  <c r="G54" i="95"/>
  <c r="N54" i="95" s="1"/>
  <c r="F54" i="95"/>
  <c r="E54" i="95"/>
  <c r="J53" i="95"/>
  <c r="I53" i="95"/>
  <c r="H53" i="95"/>
  <c r="G53" i="95"/>
  <c r="F53" i="95"/>
  <c r="E53" i="95"/>
  <c r="J52" i="95"/>
  <c r="I52" i="95"/>
  <c r="H52" i="95"/>
  <c r="G52" i="95"/>
  <c r="F52" i="95"/>
  <c r="E52" i="95"/>
  <c r="J51" i="95"/>
  <c r="I51" i="95"/>
  <c r="M51" i="95" s="1"/>
  <c r="H51" i="95"/>
  <c r="G51" i="95"/>
  <c r="F51" i="95"/>
  <c r="E51" i="95"/>
  <c r="J50" i="95"/>
  <c r="I50" i="95"/>
  <c r="H50" i="95"/>
  <c r="G50" i="95"/>
  <c r="F50" i="95"/>
  <c r="E50" i="95"/>
  <c r="J49" i="95"/>
  <c r="I49" i="95"/>
  <c r="H49" i="95"/>
  <c r="G49" i="95"/>
  <c r="F49" i="95"/>
  <c r="E49" i="95"/>
  <c r="J48" i="95"/>
  <c r="I48" i="95"/>
  <c r="H48" i="95"/>
  <c r="G48" i="95"/>
  <c r="F48" i="95"/>
  <c r="E48" i="95"/>
  <c r="J47" i="95"/>
  <c r="I47" i="95"/>
  <c r="M47" i="95" s="1"/>
  <c r="H47" i="95"/>
  <c r="G47" i="95"/>
  <c r="F47" i="95"/>
  <c r="E47" i="95"/>
  <c r="J46" i="95"/>
  <c r="I46" i="95"/>
  <c r="M46" i="95" s="1"/>
  <c r="H46" i="95"/>
  <c r="G46" i="95"/>
  <c r="F46" i="95"/>
  <c r="E46" i="95"/>
  <c r="J38" i="95"/>
  <c r="I38" i="95"/>
  <c r="H38" i="95"/>
  <c r="G38" i="95"/>
  <c r="F38" i="95"/>
  <c r="M38" i="95" s="1"/>
  <c r="E38" i="95"/>
  <c r="J37" i="95"/>
  <c r="I37" i="95"/>
  <c r="T37" i="95" s="1"/>
  <c r="H37" i="95"/>
  <c r="O37" i="95" s="1"/>
  <c r="G37" i="95"/>
  <c r="N37" i="95" s="1"/>
  <c r="F37" i="95"/>
  <c r="E37" i="95"/>
  <c r="J36" i="95"/>
  <c r="I36" i="95"/>
  <c r="H36" i="95"/>
  <c r="S36" i="95" s="1"/>
  <c r="G36" i="95"/>
  <c r="F36" i="95"/>
  <c r="E36" i="95"/>
  <c r="U35" i="95"/>
  <c r="T35" i="95"/>
  <c r="S35" i="95"/>
  <c r="U34" i="95"/>
  <c r="T34" i="95"/>
  <c r="S34" i="95"/>
  <c r="P34" i="95"/>
  <c r="O34" i="95"/>
  <c r="M34" i="95"/>
  <c r="L34" i="95"/>
  <c r="U33" i="95"/>
  <c r="T33" i="95"/>
  <c r="S33" i="95"/>
  <c r="P33" i="95"/>
  <c r="O33" i="95"/>
  <c r="Q33" i="95" s="1"/>
  <c r="M33" i="95"/>
  <c r="L33" i="95"/>
  <c r="N33" i="95" s="1"/>
  <c r="U32" i="95"/>
  <c r="T32" i="95"/>
  <c r="S32" i="95"/>
  <c r="P32" i="95"/>
  <c r="O32" i="95"/>
  <c r="Q32" i="95" s="1"/>
  <c r="M32" i="95"/>
  <c r="L32" i="95"/>
  <c r="N32" i="95" s="1"/>
  <c r="U31" i="95"/>
  <c r="T31" i="95"/>
  <c r="S31" i="95"/>
  <c r="Q31" i="95"/>
  <c r="P31" i="95"/>
  <c r="O31" i="95"/>
  <c r="N31" i="95"/>
  <c r="M31" i="95"/>
  <c r="L31" i="95"/>
  <c r="U30" i="95"/>
  <c r="T30" i="95"/>
  <c r="Q30" i="95"/>
  <c r="P30" i="95"/>
  <c r="O30" i="95"/>
  <c r="N30" i="95"/>
  <c r="M30" i="95"/>
  <c r="L30" i="95"/>
  <c r="U29" i="95"/>
  <c r="T29" i="95"/>
  <c r="S29" i="95"/>
  <c r="Q29" i="95"/>
  <c r="P29" i="95"/>
  <c r="O29" i="95"/>
  <c r="N29" i="95"/>
  <c r="M29" i="95"/>
  <c r="L29" i="95"/>
  <c r="U28" i="95"/>
  <c r="T28" i="95"/>
  <c r="S28" i="95"/>
  <c r="Q28" i="95"/>
  <c r="P28" i="95"/>
  <c r="O28" i="95"/>
  <c r="N28" i="95"/>
  <c r="M28" i="95"/>
  <c r="L28" i="95"/>
  <c r="U27" i="95"/>
  <c r="T27" i="95"/>
  <c r="S27" i="95"/>
  <c r="Q27" i="95"/>
  <c r="Q35" i="95" s="1"/>
  <c r="P27" i="95"/>
  <c r="P35" i="95" s="1"/>
  <c r="O27" i="95"/>
  <c r="O35" i="95" s="1"/>
  <c r="N27" i="95"/>
  <c r="N35" i="95" s="1"/>
  <c r="M27" i="95"/>
  <c r="M35" i="95" s="1"/>
  <c r="L27" i="95"/>
  <c r="L35" i="95" s="1"/>
  <c r="L25" i="95"/>
  <c r="J19" i="95"/>
  <c r="Q19" i="95" s="1"/>
  <c r="I19" i="95"/>
  <c r="P19" i="95" s="1"/>
  <c r="H19" i="95"/>
  <c r="G19" i="95"/>
  <c r="N19" i="95" s="1"/>
  <c r="F19" i="95"/>
  <c r="E19" i="95"/>
  <c r="L19" i="95" s="1"/>
  <c r="J18" i="95"/>
  <c r="Q18" i="95" s="1"/>
  <c r="I18" i="95"/>
  <c r="P18" i="95" s="1"/>
  <c r="H18" i="95"/>
  <c r="O18" i="95" s="1"/>
  <c r="G18" i="95"/>
  <c r="N18" i="95" s="1"/>
  <c r="F18" i="95"/>
  <c r="M18" i="95" s="1"/>
  <c r="E18" i="95"/>
  <c r="J17" i="95"/>
  <c r="Q17" i="95" s="1"/>
  <c r="I17" i="95"/>
  <c r="P17" i="95" s="1"/>
  <c r="H17" i="95"/>
  <c r="O17" i="95" s="1"/>
  <c r="G17" i="95"/>
  <c r="N17" i="95" s="1"/>
  <c r="F17" i="95"/>
  <c r="M17" i="95" s="1"/>
  <c r="E17" i="95"/>
  <c r="L17" i="95" s="1"/>
  <c r="U16" i="95"/>
  <c r="T16" i="95"/>
  <c r="S16" i="95"/>
  <c r="U15" i="95"/>
  <c r="T15" i="95"/>
  <c r="S15" i="95"/>
  <c r="P15" i="95"/>
  <c r="Q15" i="95" s="1"/>
  <c r="O15" i="95"/>
  <c r="M15" i="95"/>
  <c r="L15" i="95"/>
  <c r="U14" i="95"/>
  <c r="T14" i="95"/>
  <c r="S14" i="95"/>
  <c r="P14" i="95"/>
  <c r="O14" i="95"/>
  <c r="M14" i="95"/>
  <c r="L14" i="95"/>
  <c r="U13" i="95"/>
  <c r="T13" i="95"/>
  <c r="S13" i="95"/>
  <c r="P13" i="95"/>
  <c r="O13" i="95"/>
  <c r="M13" i="95"/>
  <c r="L13" i="95"/>
  <c r="U12" i="95"/>
  <c r="T12" i="95"/>
  <c r="S12" i="95"/>
  <c r="Q12" i="95"/>
  <c r="P12" i="95"/>
  <c r="O12" i="95"/>
  <c r="N12" i="95"/>
  <c r="M12" i="95"/>
  <c r="L12" i="95"/>
  <c r="U11" i="95"/>
  <c r="T11" i="95"/>
  <c r="Q11" i="95"/>
  <c r="P11" i="95"/>
  <c r="O11" i="95"/>
  <c r="N11" i="95"/>
  <c r="M11" i="95"/>
  <c r="L11" i="95"/>
  <c r="U10" i="95"/>
  <c r="T10" i="95"/>
  <c r="S10" i="95"/>
  <c r="Q10" i="95"/>
  <c r="P10" i="95"/>
  <c r="O10" i="95"/>
  <c r="N10" i="95"/>
  <c r="M10" i="95"/>
  <c r="L10" i="95"/>
  <c r="U9" i="95"/>
  <c r="T9" i="95"/>
  <c r="S9" i="95"/>
  <c r="Q9" i="95"/>
  <c r="P9" i="95"/>
  <c r="O9" i="95"/>
  <c r="N9" i="95"/>
  <c r="M9" i="95"/>
  <c r="L9" i="95"/>
  <c r="U8" i="95"/>
  <c r="T8" i="95"/>
  <c r="S8" i="95"/>
  <c r="Q8" i="95"/>
  <c r="Q16" i="95" s="1"/>
  <c r="P8" i="95"/>
  <c r="P16" i="95" s="1"/>
  <c r="O8" i="95"/>
  <c r="O16" i="95" s="1"/>
  <c r="N8" i="95"/>
  <c r="N16" i="95" s="1"/>
  <c r="M8" i="95"/>
  <c r="M16" i="95" s="1"/>
  <c r="L8" i="95"/>
  <c r="L16" i="95" s="1"/>
  <c r="L6" i="95"/>
  <c r="AN97" i="94"/>
  <c r="AM97" i="94"/>
  <c r="AL97" i="94"/>
  <c r="AO97" i="94" s="1"/>
  <c r="AK97" i="94"/>
  <c r="AJ97" i="94"/>
  <c r="AI97" i="94"/>
  <c r="AG97" i="94"/>
  <c r="AF97" i="94"/>
  <c r="AE97" i="94"/>
  <c r="P97" i="94"/>
  <c r="O97" i="94"/>
  <c r="N97" i="94"/>
  <c r="W96" i="94"/>
  <c r="V96" i="94"/>
  <c r="AB96" i="94" s="1"/>
  <c r="U96" i="94"/>
  <c r="T96" i="94"/>
  <c r="S96" i="94"/>
  <c r="Y96" i="94" s="1"/>
  <c r="R96" i="94"/>
  <c r="X96" i="94" s="1"/>
  <c r="G96" i="94"/>
  <c r="M96" i="94" s="1"/>
  <c r="F96" i="94"/>
  <c r="O96" i="94" s="1"/>
  <c r="E96" i="94"/>
  <c r="K96" i="94" s="1"/>
  <c r="D96" i="94"/>
  <c r="J96" i="94" s="1"/>
  <c r="C96" i="94"/>
  <c r="I96" i="94" s="1"/>
  <c r="B96" i="94"/>
  <c r="H96" i="94" s="1"/>
  <c r="AN95" i="94"/>
  <c r="AM95" i="94"/>
  <c r="AP95" i="94" s="1"/>
  <c r="AL95" i="94"/>
  <c r="AK95" i="94"/>
  <c r="AJ95" i="94"/>
  <c r="AI95" i="94"/>
  <c r="AG95" i="94"/>
  <c r="AF95" i="94"/>
  <c r="AE95" i="94"/>
  <c r="AC95" i="94"/>
  <c r="AB95" i="94"/>
  <c r="AA95" i="94"/>
  <c r="Z95" i="94"/>
  <c r="Y95" i="94"/>
  <c r="X95" i="94"/>
  <c r="P95" i="94"/>
  <c r="O95" i="94"/>
  <c r="N95" i="94"/>
  <c r="M95" i="94"/>
  <c r="L95" i="94"/>
  <c r="K95" i="94"/>
  <c r="J95" i="94"/>
  <c r="I95" i="94"/>
  <c r="H95" i="94"/>
  <c r="AN94" i="94"/>
  <c r="AM94" i="94"/>
  <c r="AL94" i="94"/>
  <c r="AK94" i="94"/>
  <c r="AJ94" i="94"/>
  <c r="AI94" i="94"/>
  <c r="AG94" i="94"/>
  <c r="AF94" i="94"/>
  <c r="AE94" i="94"/>
  <c r="AC94" i="94"/>
  <c r="AB94" i="94"/>
  <c r="AA94" i="94"/>
  <c r="Z94" i="94"/>
  <c r="Y94" i="94"/>
  <c r="X94" i="94"/>
  <c r="P94" i="94"/>
  <c r="O94" i="94"/>
  <c r="N94" i="94"/>
  <c r="M94" i="94"/>
  <c r="L94" i="94"/>
  <c r="K94" i="94"/>
  <c r="J94" i="94"/>
  <c r="I94" i="94"/>
  <c r="H94" i="94"/>
  <c r="AN93" i="94"/>
  <c r="AM93" i="94"/>
  <c r="AP93" i="94" s="1"/>
  <c r="AL93" i="94"/>
  <c r="AK93" i="94"/>
  <c r="AJ93" i="94"/>
  <c r="AI93" i="94"/>
  <c r="AG93" i="94"/>
  <c r="AF93" i="94"/>
  <c r="AE93" i="94"/>
  <c r="AC93" i="94"/>
  <c r="AB93" i="94"/>
  <c r="AA93" i="94"/>
  <c r="Z93" i="94"/>
  <c r="Y93" i="94"/>
  <c r="X93" i="94"/>
  <c r="P93" i="94"/>
  <c r="O93" i="94"/>
  <c r="N93" i="94"/>
  <c r="M93" i="94"/>
  <c r="L93" i="94"/>
  <c r="K93" i="94"/>
  <c r="J93" i="94"/>
  <c r="I93" i="94"/>
  <c r="H93" i="94"/>
  <c r="AN92" i="94"/>
  <c r="AM92" i="94"/>
  <c r="AP92" i="94" s="1"/>
  <c r="AL92" i="94"/>
  <c r="AK92" i="94"/>
  <c r="AJ92" i="94"/>
  <c r="AI92" i="94"/>
  <c r="AG92" i="94"/>
  <c r="AF92" i="94"/>
  <c r="AE92" i="94"/>
  <c r="AC92" i="94"/>
  <c r="AB92" i="94"/>
  <c r="AA92" i="94"/>
  <c r="Z92" i="94"/>
  <c r="Y92" i="94"/>
  <c r="X92" i="94"/>
  <c r="P92" i="94"/>
  <c r="O92" i="94"/>
  <c r="N92" i="94"/>
  <c r="M92" i="94"/>
  <c r="L92" i="94"/>
  <c r="K92" i="94"/>
  <c r="J92" i="94"/>
  <c r="I92" i="94"/>
  <c r="H92" i="94"/>
  <c r="AN91" i="94"/>
  <c r="AM91" i="94"/>
  <c r="AL91" i="94"/>
  <c r="AK91" i="94"/>
  <c r="AJ91" i="94"/>
  <c r="AI91" i="94"/>
  <c r="AG91" i="94"/>
  <c r="AF91" i="94"/>
  <c r="AE91" i="94"/>
  <c r="AC91" i="94"/>
  <c r="AB91" i="94"/>
  <c r="AA91" i="94"/>
  <c r="Z91" i="94"/>
  <c r="Y91" i="94"/>
  <c r="X91" i="94"/>
  <c r="P91" i="94"/>
  <c r="O91" i="94"/>
  <c r="N91" i="94"/>
  <c r="M91" i="94"/>
  <c r="L91" i="94"/>
  <c r="K91" i="94"/>
  <c r="J91" i="94"/>
  <c r="I91" i="94"/>
  <c r="H91" i="94"/>
  <c r="AN90" i="94"/>
  <c r="AM90" i="94"/>
  <c r="AP90" i="94" s="1"/>
  <c r="AL90" i="94"/>
  <c r="AK90" i="94"/>
  <c r="AJ90" i="94"/>
  <c r="AI90" i="94"/>
  <c r="AG90" i="94"/>
  <c r="AF90" i="94"/>
  <c r="AE90" i="94"/>
  <c r="AC90" i="94"/>
  <c r="AB90" i="94"/>
  <c r="AA90" i="94"/>
  <c r="Z90" i="94"/>
  <c r="Y90" i="94"/>
  <c r="X90" i="94"/>
  <c r="P90" i="94"/>
  <c r="O90" i="94"/>
  <c r="N90" i="94"/>
  <c r="M90" i="94"/>
  <c r="L90" i="94"/>
  <c r="K90" i="94"/>
  <c r="J90" i="94"/>
  <c r="I90" i="94"/>
  <c r="H90" i="94"/>
  <c r="AN89" i="94"/>
  <c r="AM89" i="94"/>
  <c r="AL89" i="94"/>
  <c r="AK89" i="94"/>
  <c r="AJ89" i="94"/>
  <c r="AI89" i="94"/>
  <c r="AG89" i="94"/>
  <c r="AF89" i="94"/>
  <c r="AE89" i="94"/>
  <c r="AC89" i="94"/>
  <c r="AB89" i="94"/>
  <c r="AA89" i="94"/>
  <c r="Z89" i="94"/>
  <c r="Y89" i="94"/>
  <c r="X89" i="94"/>
  <c r="P89" i="94"/>
  <c r="O89" i="94"/>
  <c r="N89" i="94"/>
  <c r="M89" i="94"/>
  <c r="L89" i="94"/>
  <c r="K89" i="94"/>
  <c r="J89" i="94"/>
  <c r="I89" i="94"/>
  <c r="H89" i="94"/>
  <c r="AN88" i="94"/>
  <c r="AM88" i="94"/>
  <c r="AL88" i="94"/>
  <c r="AO88" i="94" s="1"/>
  <c r="AK88" i="94"/>
  <c r="AJ88" i="94"/>
  <c r="AI88" i="94"/>
  <c r="AG88" i="94"/>
  <c r="AF88" i="94"/>
  <c r="AE88" i="94"/>
  <c r="AC88" i="94"/>
  <c r="AB88" i="94"/>
  <c r="AA88" i="94"/>
  <c r="Z88" i="94"/>
  <c r="Y88" i="94"/>
  <c r="X88" i="94"/>
  <c r="P88" i="94"/>
  <c r="O88" i="94"/>
  <c r="N88" i="94"/>
  <c r="M88" i="94"/>
  <c r="L88" i="94"/>
  <c r="K88" i="94"/>
  <c r="J88" i="94"/>
  <c r="I88" i="94"/>
  <c r="H88" i="94"/>
  <c r="AN87" i="94"/>
  <c r="AM87" i="94"/>
  <c r="AL87" i="94"/>
  <c r="AK87" i="94"/>
  <c r="AJ87" i="94"/>
  <c r="AI87" i="94"/>
  <c r="AG87" i="94"/>
  <c r="AF87" i="94"/>
  <c r="AE87" i="94"/>
  <c r="AC87" i="94"/>
  <c r="AB87" i="94"/>
  <c r="AA87" i="94"/>
  <c r="Z87" i="94"/>
  <c r="Y87" i="94"/>
  <c r="X87" i="94"/>
  <c r="P87" i="94"/>
  <c r="O87" i="94"/>
  <c r="N87" i="94"/>
  <c r="M87" i="94"/>
  <c r="L87" i="94"/>
  <c r="K87" i="94"/>
  <c r="J87" i="94"/>
  <c r="I87" i="94"/>
  <c r="H87" i="94"/>
  <c r="AN86" i="94"/>
  <c r="AQ86" i="94" s="1"/>
  <c r="AM86" i="94"/>
  <c r="AL86" i="94"/>
  <c r="AK86" i="94"/>
  <c r="AJ86" i="94"/>
  <c r="AI86" i="94"/>
  <c r="AG86" i="94"/>
  <c r="AF86" i="94"/>
  <c r="AE86" i="94"/>
  <c r="AC86" i="94"/>
  <c r="AB86" i="94"/>
  <c r="AA86" i="94"/>
  <c r="Z86" i="94"/>
  <c r="Y86" i="94"/>
  <c r="X86" i="94"/>
  <c r="P86" i="94"/>
  <c r="O86" i="94"/>
  <c r="N86" i="94"/>
  <c r="M86" i="94"/>
  <c r="L86" i="94"/>
  <c r="K86" i="94"/>
  <c r="J86" i="94"/>
  <c r="I86" i="94"/>
  <c r="H86" i="94"/>
  <c r="AN85" i="94"/>
  <c r="AQ85" i="94" s="1"/>
  <c r="AM85" i="94"/>
  <c r="AL85" i="94"/>
  <c r="AK85" i="94"/>
  <c r="AJ85" i="94"/>
  <c r="AI85" i="94"/>
  <c r="AG85" i="94"/>
  <c r="AF85" i="94"/>
  <c r="AE85" i="94"/>
  <c r="AC85" i="94"/>
  <c r="AB85" i="94"/>
  <c r="AA85" i="94"/>
  <c r="Z85" i="94"/>
  <c r="Y85" i="94"/>
  <c r="X85" i="94"/>
  <c r="P85" i="94"/>
  <c r="O85" i="94"/>
  <c r="N85" i="94"/>
  <c r="M85" i="94"/>
  <c r="L85" i="94"/>
  <c r="K85" i="94"/>
  <c r="J85" i="94"/>
  <c r="I85" i="94"/>
  <c r="H85" i="94"/>
  <c r="AN84" i="94"/>
  <c r="AM84" i="94"/>
  <c r="AL84" i="94"/>
  <c r="AK84" i="94"/>
  <c r="AJ84" i="94"/>
  <c r="AI84" i="94"/>
  <c r="AO84" i="94" s="1"/>
  <c r="AG84" i="94"/>
  <c r="AF84" i="94"/>
  <c r="AE84" i="94"/>
  <c r="AC84" i="94"/>
  <c r="AB84" i="94"/>
  <c r="AA84" i="94"/>
  <c r="Z84" i="94"/>
  <c r="Y84" i="94"/>
  <c r="X84" i="94"/>
  <c r="P84" i="94"/>
  <c r="O84" i="94"/>
  <c r="N84" i="94"/>
  <c r="M84" i="94"/>
  <c r="L84" i="94"/>
  <c r="K84" i="94"/>
  <c r="J84" i="94"/>
  <c r="I84" i="94"/>
  <c r="H84" i="94"/>
  <c r="AN83" i="94"/>
  <c r="AM83" i="94"/>
  <c r="AL83" i="94"/>
  <c r="AK83" i="94"/>
  <c r="AJ83" i="94"/>
  <c r="AI83" i="94"/>
  <c r="AG83" i="94"/>
  <c r="AF83" i="94"/>
  <c r="AE83" i="94"/>
  <c r="AC83" i="94"/>
  <c r="AB83" i="94"/>
  <c r="AA83" i="94"/>
  <c r="Z83" i="94"/>
  <c r="Y83" i="94"/>
  <c r="X83" i="94"/>
  <c r="P83" i="94"/>
  <c r="O83" i="94"/>
  <c r="N83" i="94"/>
  <c r="M83" i="94"/>
  <c r="L83" i="94"/>
  <c r="K83" i="94"/>
  <c r="J83" i="94"/>
  <c r="I83" i="94"/>
  <c r="H83" i="94"/>
  <c r="AN82" i="94"/>
  <c r="AM82" i="94"/>
  <c r="AP82" i="94" s="1"/>
  <c r="AL82" i="94"/>
  <c r="AK82" i="94"/>
  <c r="AJ82" i="94"/>
  <c r="AI82" i="94"/>
  <c r="AG82" i="94"/>
  <c r="AF82" i="94"/>
  <c r="AE82" i="94"/>
  <c r="AC82" i="94"/>
  <c r="AB82" i="94"/>
  <c r="AA82" i="94"/>
  <c r="Z82" i="94"/>
  <c r="Y82" i="94"/>
  <c r="X82" i="94"/>
  <c r="P82" i="94"/>
  <c r="O82" i="94"/>
  <c r="N82" i="94"/>
  <c r="M82" i="94"/>
  <c r="L82" i="94"/>
  <c r="K82" i="94"/>
  <c r="J82" i="94"/>
  <c r="I82" i="94"/>
  <c r="H82" i="94"/>
  <c r="AN81" i="94"/>
  <c r="AM81" i="94"/>
  <c r="AP81" i="94" s="1"/>
  <c r="AL81" i="94"/>
  <c r="AK81" i="94"/>
  <c r="AJ81" i="94"/>
  <c r="AI81" i="94"/>
  <c r="AG81" i="94"/>
  <c r="AF81" i="94"/>
  <c r="AE81" i="94"/>
  <c r="AC81" i="94"/>
  <c r="AB81" i="94"/>
  <c r="AA81" i="94"/>
  <c r="Z81" i="94"/>
  <c r="Y81" i="94"/>
  <c r="X81" i="94"/>
  <c r="P81" i="94"/>
  <c r="O81" i="94"/>
  <c r="N81" i="94"/>
  <c r="M81" i="94"/>
  <c r="L81" i="94"/>
  <c r="K81" i="94"/>
  <c r="J81" i="94"/>
  <c r="I81" i="94"/>
  <c r="H81" i="94"/>
  <c r="AN80" i="94"/>
  <c r="AM80" i="94"/>
  <c r="AP80" i="94" s="1"/>
  <c r="AL80" i="94"/>
  <c r="AK80" i="94"/>
  <c r="AJ80" i="94"/>
  <c r="AI80" i="94"/>
  <c r="AG80" i="94"/>
  <c r="AF80" i="94"/>
  <c r="AE80" i="94"/>
  <c r="AC80" i="94"/>
  <c r="AB80" i="94"/>
  <c r="AA80" i="94"/>
  <c r="Z80" i="94"/>
  <c r="Y80" i="94"/>
  <c r="X80" i="94"/>
  <c r="P80" i="94"/>
  <c r="O80" i="94"/>
  <c r="N80" i="94"/>
  <c r="M80" i="94"/>
  <c r="L80" i="94"/>
  <c r="K80" i="94"/>
  <c r="J80" i="94"/>
  <c r="I80" i="94"/>
  <c r="H80" i="94"/>
  <c r="AN79" i="94"/>
  <c r="AQ79" i="94" s="1"/>
  <c r="AM79" i="94"/>
  <c r="AP79" i="94" s="1"/>
  <c r="AL79" i="94"/>
  <c r="AK79" i="94"/>
  <c r="AJ79" i="94"/>
  <c r="AI79" i="94"/>
  <c r="AG79" i="94"/>
  <c r="AF79" i="94"/>
  <c r="AE79" i="94"/>
  <c r="AC79" i="94"/>
  <c r="AB79" i="94"/>
  <c r="AA79" i="94"/>
  <c r="Z79" i="94"/>
  <c r="Y79" i="94"/>
  <c r="X79" i="94"/>
  <c r="P79" i="94"/>
  <c r="O79" i="94"/>
  <c r="N79" i="94"/>
  <c r="M79" i="94"/>
  <c r="L79" i="94"/>
  <c r="K79" i="94"/>
  <c r="J79" i="94"/>
  <c r="I79" i="94"/>
  <c r="H79" i="94"/>
  <c r="AN78" i="94"/>
  <c r="AQ78" i="94" s="1"/>
  <c r="AM78" i="94"/>
  <c r="AL78" i="94"/>
  <c r="AK78" i="94"/>
  <c r="AJ78" i="94"/>
  <c r="AI78" i="94"/>
  <c r="AG78" i="94"/>
  <c r="AF78" i="94"/>
  <c r="AE78" i="94"/>
  <c r="AC78" i="94"/>
  <c r="AB78" i="94"/>
  <c r="AA78" i="94"/>
  <c r="Z78" i="94"/>
  <c r="Y78" i="94"/>
  <c r="X78" i="94"/>
  <c r="P78" i="94"/>
  <c r="O78" i="94"/>
  <c r="N78" i="94"/>
  <c r="M78" i="94"/>
  <c r="L78" i="94"/>
  <c r="K78" i="94"/>
  <c r="J78" i="94"/>
  <c r="I78" i="94"/>
  <c r="H78" i="94"/>
  <c r="AN77" i="94"/>
  <c r="AM77" i="94"/>
  <c r="AP77" i="94" s="1"/>
  <c r="AL77" i="94"/>
  <c r="AK77" i="94"/>
  <c r="AJ77" i="94"/>
  <c r="AI77" i="94"/>
  <c r="AG77" i="94"/>
  <c r="AF77" i="94"/>
  <c r="AE77" i="94"/>
  <c r="AC77" i="94"/>
  <c r="AB77" i="94"/>
  <c r="AA77" i="94"/>
  <c r="Z77" i="94"/>
  <c r="Y77" i="94"/>
  <c r="X77" i="94"/>
  <c r="P77" i="94"/>
  <c r="O77" i="94"/>
  <c r="N77" i="94"/>
  <c r="M77" i="94"/>
  <c r="L77" i="94"/>
  <c r="K77" i="94"/>
  <c r="J77" i="94"/>
  <c r="I77" i="94"/>
  <c r="H77" i="94"/>
  <c r="AN76" i="94"/>
  <c r="AM76" i="94"/>
  <c r="AP76" i="94" s="1"/>
  <c r="AL76" i="94"/>
  <c r="AK76" i="94"/>
  <c r="AJ76" i="94"/>
  <c r="AI76" i="94"/>
  <c r="AG76" i="94"/>
  <c r="AF76" i="94"/>
  <c r="AE76" i="94"/>
  <c r="AC76" i="94"/>
  <c r="AB76" i="94"/>
  <c r="AA76" i="94"/>
  <c r="Z76" i="94"/>
  <c r="Y76" i="94"/>
  <c r="X76" i="94"/>
  <c r="P76" i="94"/>
  <c r="O76" i="94"/>
  <c r="N76" i="94"/>
  <c r="M76" i="94"/>
  <c r="L76" i="94"/>
  <c r="K76" i="94"/>
  <c r="J76" i="94"/>
  <c r="I76" i="94"/>
  <c r="H76" i="94"/>
  <c r="AN75" i="94"/>
  <c r="AQ75" i="94" s="1"/>
  <c r="AM75" i="94"/>
  <c r="AL75" i="94"/>
  <c r="AK75" i="94"/>
  <c r="AJ75" i="94"/>
  <c r="AI75" i="94"/>
  <c r="AG75" i="94"/>
  <c r="AF75" i="94"/>
  <c r="AE75" i="94"/>
  <c r="AC75" i="94"/>
  <c r="AB75" i="94"/>
  <c r="AA75" i="94"/>
  <c r="Z75" i="94"/>
  <c r="Y75" i="94"/>
  <c r="X75" i="94"/>
  <c r="P75" i="94"/>
  <c r="O75" i="94"/>
  <c r="N75" i="94"/>
  <c r="M75" i="94"/>
  <c r="L75" i="94"/>
  <c r="K75" i="94"/>
  <c r="J75" i="94"/>
  <c r="I75" i="94"/>
  <c r="H75" i="94"/>
  <c r="AC74" i="94"/>
  <c r="AB74" i="94"/>
  <c r="AA74" i="94"/>
  <c r="Z74" i="94"/>
  <c r="Y74" i="94"/>
  <c r="X74" i="94"/>
  <c r="P74" i="94"/>
  <c r="O74" i="94"/>
  <c r="N74" i="94"/>
  <c r="M74" i="94"/>
  <c r="L74" i="94"/>
  <c r="K74" i="94"/>
  <c r="J74" i="94"/>
  <c r="I74" i="94"/>
  <c r="H74" i="94"/>
  <c r="AC73" i="94"/>
  <c r="AB73" i="94"/>
  <c r="AA73" i="94"/>
  <c r="Z73" i="94"/>
  <c r="Y73" i="94"/>
  <c r="X73" i="94"/>
  <c r="P73" i="94"/>
  <c r="O73" i="94"/>
  <c r="N73" i="94"/>
  <c r="M73" i="94"/>
  <c r="L73" i="94"/>
  <c r="K73" i="94"/>
  <c r="J73" i="94"/>
  <c r="I73" i="94"/>
  <c r="H73" i="94"/>
  <c r="AC72" i="94"/>
  <c r="AB72" i="94"/>
  <c r="AA72" i="94"/>
  <c r="Z72" i="94"/>
  <c r="Y72" i="94"/>
  <c r="X72" i="94"/>
  <c r="P72" i="94"/>
  <c r="O72" i="94"/>
  <c r="N72" i="94"/>
  <c r="M72" i="94"/>
  <c r="L72" i="94"/>
  <c r="K72" i="94"/>
  <c r="J72" i="94"/>
  <c r="I72" i="94"/>
  <c r="H72" i="94"/>
  <c r="AN71" i="94"/>
  <c r="AM71" i="94"/>
  <c r="AL71" i="94"/>
  <c r="AO71" i="94" s="1"/>
  <c r="AK71" i="94"/>
  <c r="AJ71" i="94"/>
  <c r="AI71" i="94"/>
  <c r="AG71" i="94"/>
  <c r="AF71" i="94"/>
  <c r="AE71" i="94"/>
  <c r="AC71" i="94"/>
  <c r="AB71" i="94"/>
  <c r="AA71" i="94"/>
  <c r="Z71" i="94"/>
  <c r="Y71" i="94"/>
  <c r="X71" i="94"/>
  <c r="P71" i="94"/>
  <c r="O71" i="94"/>
  <c r="N71" i="94"/>
  <c r="M71" i="94"/>
  <c r="L71" i="94"/>
  <c r="K71" i="94"/>
  <c r="J71" i="94"/>
  <c r="I71" i="94"/>
  <c r="H71" i="94"/>
  <c r="AN70" i="94"/>
  <c r="AM70" i="94"/>
  <c r="AL70" i="94"/>
  <c r="AO70" i="94" s="1"/>
  <c r="AK70" i="94"/>
  <c r="AQ70" i="94" s="1"/>
  <c r="AJ70" i="94"/>
  <c r="AI70" i="94"/>
  <c r="AG70" i="94"/>
  <c r="AF70" i="94"/>
  <c r="AE70" i="94"/>
  <c r="AC70" i="94"/>
  <c r="AB70" i="94"/>
  <c r="AA70" i="94"/>
  <c r="Z70" i="94"/>
  <c r="Y70" i="94"/>
  <c r="X70" i="94"/>
  <c r="P70" i="94"/>
  <c r="O70" i="94"/>
  <c r="N70" i="94"/>
  <c r="M70" i="94"/>
  <c r="L70" i="94"/>
  <c r="K70" i="94"/>
  <c r="J70" i="94"/>
  <c r="I70" i="94"/>
  <c r="H70" i="94"/>
  <c r="AN69" i="94"/>
  <c r="AM69" i="94"/>
  <c r="AL69" i="94"/>
  <c r="AK69" i="94"/>
  <c r="AJ69" i="94"/>
  <c r="AI69" i="94"/>
  <c r="AG69" i="94"/>
  <c r="AF69" i="94"/>
  <c r="AE69" i="94"/>
  <c r="AC69" i="94"/>
  <c r="AB69" i="94"/>
  <c r="AA69" i="94"/>
  <c r="Z69" i="94"/>
  <c r="Y69" i="94"/>
  <c r="X69" i="94"/>
  <c r="P69" i="94"/>
  <c r="O69" i="94"/>
  <c r="N69" i="94"/>
  <c r="M69" i="94"/>
  <c r="L69" i="94"/>
  <c r="K69" i="94"/>
  <c r="J69" i="94"/>
  <c r="J97" i="94" s="1"/>
  <c r="I69" i="94"/>
  <c r="H69" i="94"/>
  <c r="H67" i="94"/>
  <c r="X67" i="94" s="1"/>
  <c r="AN63" i="94"/>
  <c r="AM63" i="94"/>
  <c r="AL63" i="94"/>
  <c r="AK63" i="94"/>
  <c r="AJ63" i="94"/>
  <c r="AI63" i="94"/>
  <c r="AG63" i="94"/>
  <c r="AF63" i="94"/>
  <c r="AE63" i="94"/>
  <c r="P63" i="94"/>
  <c r="O63" i="94"/>
  <c r="N63" i="94"/>
  <c r="W62" i="94"/>
  <c r="V62" i="94"/>
  <c r="U62" i="94"/>
  <c r="AA62" i="94" s="1"/>
  <c r="T62" i="94"/>
  <c r="S62" i="94"/>
  <c r="R62" i="94"/>
  <c r="AE62" i="94" s="1"/>
  <c r="G62" i="94"/>
  <c r="F62" i="94"/>
  <c r="L62" i="94" s="1"/>
  <c r="E62" i="94"/>
  <c r="D62" i="94"/>
  <c r="J62" i="94" s="1"/>
  <c r="C62" i="94"/>
  <c r="I62" i="94" s="1"/>
  <c r="B62" i="94"/>
  <c r="H62" i="94" s="1"/>
  <c r="AO61" i="94"/>
  <c r="AN61" i="94"/>
  <c r="AM61" i="94"/>
  <c r="AL61" i="94"/>
  <c r="AK61" i="94"/>
  <c r="AJ61" i="94"/>
  <c r="AI61" i="94"/>
  <c r="AG61" i="94"/>
  <c r="AF61" i="94"/>
  <c r="AE61" i="94"/>
  <c r="AC61" i="94"/>
  <c r="AB61" i="94"/>
  <c r="AA61" i="94"/>
  <c r="Z61" i="94"/>
  <c r="Y61" i="94"/>
  <c r="X61" i="94"/>
  <c r="P61" i="94"/>
  <c r="O61" i="94"/>
  <c r="N61" i="94"/>
  <c r="M61" i="94"/>
  <c r="L61" i="94"/>
  <c r="K61" i="94"/>
  <c r="J61" i="94"/>
  <c r="I61" i="94"/>
  <c r="H61" i="94"/>
  <c r="AN60" i="94"/>
  <c r="AQ60" i="94" s="1"/>
  <c r="AM60" i="94"/>
  <c r="AL60" i="94"/>
  <c r="AO60" i="94" s="1"/>
  <c r="AK60" i="94"/>
  <c r="AJ60" i="94"/>
  <c r="AI60" i="94"/>
  <c r="AG60" i="94"/>
  <c r="AF60" i="94"/>
  <c r="AE60" i="94"/>
  <c r="AC60" i="94"/>
  <c r="AB60" i="94"/>
  <c r="AA60" i="94"/>
  <c r="Z60" i="94"/>
  <c r="Y60" i="94"/>
  <c r="X60" i="94"/>
  <c r="P60" i="94"/>
  <c r="O60" i="94"/>
  <c r="N60" i="94"/>
  <c r="M60" i="94"/>
  <c r="L60" i="94"/>
  <c r="K60" i="94"/>
  <c r="J60" i="94"/>
  <c r="I60" i="94"/>
  <c r="H60" i="94"/>
  <c r="AN59" i="94"/>
  <c r="AM59" i="94"/>
  <c r="AL59" i="94"/>
  <c r="AO59" i="94" s="1"/>
  <c r="AK59" i="94"/>
  <c r="AJ59" i="94"/>
  <c r="AI59" i="94"/>
  <c r="AG59" i="94"/>
  <c r="AF59" i="94"/>
  <c r="AE59" i="94"/>
  <c r="AC59" i="94"/>
  <c r="AB59" i="94"/>
  <c r="AA59" i="94"/>
  <c r="Z59" i="94"/>
  <c r="Y59" i="94"/>
  <c r="X59" i="94"/>
  <c r="P59" i="94"/>
  <c r="O59" i="94"/>
  <c r="N59" i="94"/>
  <c r="M59" i="94"/>
  <c r="L59" i="94"/>
  <c r="K59" i="94"/>
  <c r="J59" i="94"/>
  <c r="I59" i="94"/>
  <c r="H59" i="94"/>
  <c r="AN58" i="94"/>
  <c r="AQ58" i="94" s="1"/>
  <c r="AM58" i="94"/>
  <c r="AL58" i="94"/>
  <c r="AO58" i="94" s="1"/>
  <c r="AK58" i="94"/>
  <c r="AJ58" i="94"/>
  <c r="AI58" i="94"/>
  <c r="AG58" i="94"/>
  <c r="AF58" i="94"/>
  <c r="AE58" i="94"/>
  <c r="AC58" i="94"/>
  <c r="AB58" i="94"/>
  <c r="AA58" i="94"/>
  <c r="Z58" i="94"/>
  <c r="Y58" i="94"/>
  <c r="X58" i="94"/>
  <c r="P58" i="94"/>
  <c r="O58" i="94"/>
  <c r="N58" i="94"/>
  <c r="M58" i="94"/>
  <c r="L58" i="94"/>
  <c r="K58" i="94"/>
  <c r="J58" i="94"/>
  <c r="I58" i="94"/>
  <c r="H58" i="94"/>
  <c r="AN57" i="94"/>
  <c r="AQ57" i="94" s="1"/>
  <c r="AM57" i="94"/>
  <c r="AL57" i="94"/>
  <c r="AK57" i="94"/>
  <c r="AJ57" i="94"/>
  <c r="AI57" i="94"/>
  <c r="AG57" i="94"/>
  <c r="AF57" i="94"/>
  <c r="AE57" i="94"/>
  <c r="AC57" i="94"/>
  <c r="AB57" i="94"/>
  <c r="AA57" i="94"/>
  <c r="Z57" i="94"/>
  <c r="Y57" i="94"/>
  <c r="X57" i="94"/>
  <c r="P57" i="94"/>
  <c r="O57" i="94"/>
  <c r="N57" i="94"/>
  <c r="M57" i="94"/>
  <c r="L57" i="94"/>
  <c r="K57" i="94"/>
  <c r="J57" i="94"/>
  <c r="I57" i="94"/>
  <c r="H57" i="94"/>
  <c r="AN56" i="94"/>
  <c r="AQ56" i="94" s="1"/>
  <c r="AM56" i="94"/>
  <c r="AL56" i="94"/>
  <c r="AK56" i="94"/>
  <c r="AJ56" i="94"/>
  <c r="AI56" i="94"/>
  <c r="AG56" i="94"/>
  <c r="AF56" i="94"/>
  <c r="AE56" i="94"/>
  <c r="AC56" i="94"/>
  <c r="AB56" i="94"/>
  <c r="AA56" i="94"/>
  <c r="Z56" i="94"/>
  <c r="Y56" i="94"/>
  <c r="X56" i="94"/>
  <c r="P56" i="94"/>
  <c r="O56" i="94"/>
  <c r="N56" i="94"/>
  <c r="M56" i="94"/>
  <c r="L56" i="94"/>
  <c r="K56" i="94"/>
  <c r="J56" i="94"/>
  <c r="I56" i="94"/>
  <c r="H56" i="94"/>
  <c r="AN55" i="94"/>
  <c r="AQ55" i="94" s="1"/>
  <c r="AM55" i="94"/>
  <c r="AL55" i="94"/>
  <c r="AK55" i="94"/>
  <c r="AJ55" i="94"/>
  <c r="AI55" i="94"/>
  <c r="AG55" i="94"/>
  <c r="AF55" i="94"/>
  <c r="AE55" i="94"/>
  <c r="AC55" i="94"/>
  <c r="AB55" i="94"/>
  <c r="AA55" i="94"/>
  <c r="Z55" i="94"/>
  <c r="Y55" i="94"/>
  <c r="X55" i="94"/>
  <c r="P55" i="94"/>
  <c r="O55" i="94"/>
  <c r="N55" i="94"/>
  <c r="M55" i="94"/>
  <c r="L55" i="94"/>
  <c r="K55" i="94"/>
  <c r="J55" i="94"/>
  <c r="I55" i="94"/>
  <c r="H55" i="94"/>
  <c r="AP54" i="94"/>
  <c r="AN54" i="94"/>
  <c r="AM54" i="94"/>
  <c r="AL54" i="94"/>
  <c r="AO54" i="94" s="1"/>
  <c r="AK54" i="94"/>
  <c r="AJ54" i="94"/>
  <c r="AI54" i="94"/>
  <c r="AG54" i="94"/>
  <c r="AF54" i="94"/>
  <c r="AE54" i="94"/>
  <c r="AC54" i="94"/>
  <c r="AB54" i="94"/>
  <c r="AA54" i="94"/>
  <c r="Z54" i="94"/>
  <c r="Y54" i="94"/>
  <c r="X54" i="94"/>
  <c r="P54" i="94"/>
  <c r="O54" i="94"/>
  <c r="N54" i="94"/>
  <c r="M54" i="94"/>
  <c r="L54" i="94"/>
  <c r="K54" i="94"/>
  <c r="J54" i="94"/>
  <c r="I54" i="94"/>
  <c r="H54" i="94"/>
  <c r="AN53" i="94"/>
  <c r="AM53" i="94"/>
  <c r="AP53" i="94" s="1"/>
  <c r="AL53" i="94"/>
  <c r="AO53" i="94" s="1"/>
  <c r="AK53" i="94"/>
  <c r="AJ53" i="94"/>
  <c r="AI53" i="94"/>
  <c r="AG53" i="94"/>
  <c r="AF53" i="94"/>
  <c r="AE53" i="94"/>
  <c r="AC53" i="94"/>
  <c r="AB53" i="94"/>
  <c r="AA53" i="94"/>
  <c r="Z53" i="94"/>
  <c r="Y53" i="94"/>
  <c r="X53" i="94"/>
  <c r="P53" i="94"/>
  <c r="O53" i="94"/>
  <c r="N53" i="94"/>
  <c r="M53" i="94"/>
  <c r="L53" i="94"/>
  <c r="K53" i="94"/>
  <c r="J53" i="94"/>
  <c r="I53" i="94"/>
  <c r="H53" i="94"/>
  <c r="AN52" i="94"/>
  <c r="AM52" i="94"/>
  <c r="AP52" i="94" s="1"/>
  <c r="AL52" i="94"/>
  <c r="AO52" i="94" s="1"/>
  <c r="AK52" i="94"/>
  <c r="AJ52" i="94"/>
  <c r="AI52" i="94"/>
  <c r="AG52" i="94"/>
  <c r="AF52" i="94"/>
  <c r="AE52" i="94"/>
  <c r="AC52" i="94"/>
  <c r="AB52" i="94"/>
  <c r="AA52" i="94"/>
  <c r="Z52" i="94"/>
  <c r="Y52" i="94"/>
  <c r="X52" i="94"/>
  <c r="P52" i="94"/>
  <c r="O52" i="94"/>
  <c r="N52" i="94"/>
  <c r="M52" i="94"/>
  <c r="L52" i="94"/>
  <c r="K52" i="94"/>
  <c r="J52" i="94"/>
  <c r="I52" i="94"/>
  <c r="H52" i="94"/>
  <c r="AN51" i="94"/>
  <c r="AM51" i="94"/>
  <c r="AP51" i="94" s="1"/>
  <c r="AL51" i="94"/>
  <c r="AK51" i="94"/>
  <c r="AJ51" i="94"/>
  <c r="AI51" i="94"/>
  <c r="AG51" i="94"/>
  <c r="AF51" i="94"/>
  <c r="AE51" i="94"/>
  <c r="AC51" i="94"/>
  <c r="AB51" i="94"/>
  <c r="AA51" i="94"/>
  <c r="Z51" i="94"/>
  <c r="Y51" i="94"/>
  <c r="X51" i="94"/>
  <c r="P51" i="94"/>
  <c r="O51" i="94"/>
  <c r="N51" i="94"/>
  <c r="M51" i="94"/>
  <c r="L51" i="94"/>
  <c r="K51" i="94"/>
  <c r="J51" i="94"/>
  <c r="I51" i="94"/>
  <c r="H51" i="94"/>
  <c r="AN50" i="94"/>
  <c r="AM50" i="94"/>
  <c r="AL50" i="94"/>
  <c r="AO50" i="94" s="1"/>
  <c r="AK50" i="94"/>
  <c r="AJ50" i="94"/>
  <c r="AI50" i="94"/>
  <c r="AG50" i="94"/>
  <c r="AF50" i="94"/>
  <c r="AE50" i="94"/>
  <c r="AC50" i="94"/>
  <c r="AB50" i="94"/>
  <c r="AA50" i="94"/>
  <c r="Z50" i="94"/>
  <c r="Y50" i="94"/>
  <c r="X50" i="94"/>
  <c r="P50" i="94"/>
  <c r="O50" i="94"/>
  <c r="N50" i="94"/>
  <c r="M50" i="94"/>
  <c r="L50" i="94"/>
  <c r="K50" i="94"/>
  <c r="J50" i="94"/>
  <c r="I50" i="94"/>
  <c r="H50" i="94"/>
  <c r="AN49" i="94"/>
  <c r="AM49" i="94"/>
  <c r="AP49" i="94" s="1"/>
  <c r="AL49" i="94"/>
  <c r="AO49" i="94" s="1"/>
  <c r="AK49" i="94"/>
  <c r="AJ49" i="94"/>
  <c r="AI49" i="94"/>
  <c r="AG49" i="94"/>
  <c r="AF49" i="94"/>
  <c r="AE49" i="94"/>
  <c r="AC49" i="94"/>
  <c r="AB49" i="94"/>
  <c r="AA49" i="94"/>
  <c r="Z49" i="94"/>
  <c r="Y49" i="94"/>
  <c r="X49" i="94"/>
  <c r="P49" i="94"/>
  <c r="O49" i="94"/>
  <c r="N49" i="94"/>
  <c r="M49" i="94"/>
  <c r="L49" i="94"/>
  <c r="K49" i="94"/>
  <c r="J49" i="94"/>
  <c r="I49" i="94"/>
  <c r="H49" i="94"/>
  <c r="AN48" i="94"/>
  <c r="AM48" i="94"/>
  <c r="AL48" i="94"/>
  <c r="AO48" i="94" s="1"/>
  <c r="AK48" i="94"/>
  <c r="AJ48" i="94"/>
  <c r="AI48" i="94"/>
  <c r="AG48" i="94"/>
  <c r="AF48" i="94"/>
  <c r="AE48" i="94"/>
  <c r="AC48" i="94"/>
  <c r="AB48" i="94"/>
  <c r="AA48" i="94"/>
  <c r="Z48" i="94"/>
  <c r="Y48" i="94"/>
  <c r="X48" i="94"/>
  <c r="P48" i="94"/>
  <c r="O48" i="94"/>
  <c r="N48" i="94"/>
  <c r="M48" i="94"/>
  <c r="L48" i="94"/>
  <c r="K48" i="94"/>
  <c r="J48" i="94"/>
  <c r="I48" i="94"/>
  <c r="H48" i="94"/>
  <c r="AN47" i="94"/>
  <c r="AM47" i="94"/>
  <c r="AP47" i="94" s="1"/>
  <c r="AL47" i="94"/>
  <c r="AK47" i="94"/>
  <c r="AJ47" i="94"/>
  <c r="AI47" i="94"/>
  <c r="AG47" i="94"/>
  <c r="AF47" i="94"/>
  <c r="AE47" i="94"/>
  <c r="AC47" i="94"/>
  <c r="AB47" i="94"/>
  <c r="AA47" i="94"/>
  <c r="Z47" i="94"/>
  <c r="Y47" i="94"/>
  <c r="X47" i="94"/>
  <c r="P47" i="94"/>
  <c r="O47" i="94"/>
  <c r="N47" i="94"/>
  <c r="M47" i="94"/>
  <c r="L47" i="94"/>
  <c r="K47" i="94"/>
  <c r="J47" i="94"/>
  <c r="I47" i="94"/>
  <c r="H47" i="94"/>
  <c r="AN46" i="94"/>
  <c r="AM46" i="94"/>
  <c r="AP46" i="94" s="1"/>
  <c r="AL46" i="94"/>
  <c r="AK46" i="94"/>
  <c r="AJ46" i="94"/>
  <c r="AI46" i="94"/>
  <c r="AG46" i="94"/>
  <c r="AF46" i="94"/>
  <c r="AE46" i="94"/>
  <c r="AC46" i="94"/>
  <c r="AB46" i="94"/>
  <c r="AA46" i="94"/>
  <c r="Z46" i="94"/>
  <c r="Y46" i="94"/>
  <c r="X46" i="94"/>
  <c r="P46" i="94"/>
  <c r="O46" i="94"/>
  <c r="N46" i="94"/>
  <c r="M46" i="94"/>
  <c r="L46" i="94"/>
  <c r="K46" i="94"/>
  <c r="J46" i="94"/>
  <c r="I46" i="94"/>
  <c r="H46" i="94"/>
  <c r="AN45" i="94"/>
  <c r="AM45" i="94"/>
  <c r="AL45" i="94"/>
  <c r="AK45" i="94"/>
  <c r="AJ45" i="94"/>
  <c r="AI45" i="94"/>
  <c r="AG45" i="94"/>
  <c r="AF45" i="94"/>
  <c r="AE45" i="94"/>
  <c r="AC45" i="94"/>
  <c r="AB45" i="94"/>
  <c r="AA45" i="94"/>
  <c r="Z45" i="94"/>
  <c r="Y45" i="94"/>
  <c r="X45" i="94"/>
  <c r="P45" i="94"/>
  <c r="O45" i="94"/>
  <c r="N45" i="94"/>
  <c r="M45" i="94"/>
  <c r="L45" i="94"/>
  <c r="K45" i="94"/>
  <c r="J45" i="94"/>
  <c r="I45" i="94"/>
  <c r="H45" i="94"/>
  <c r="AN44" i="94"/>
  <c r="AM44" i="94"/>
  <c r="AL44" i="94"/>
  <c r="AK44" i="94"/>
  <c r="AJ44" i="94"/>
  <c r="AI44" i="94"/>
  <c r="AG44" i="94"/>
  <c r="AF44" i="94"/>
  <c r="AE44" i="94"/>
  <c r="AC44" i="94"/>
  <c r="AB44" i="94"/>
  <c r="AA44" i="94"/>
  <c r="Z44" i="94"/>
  <c r="Y44" i="94"/>
  <c r="X44" i="94"/>
  <c r="P44" i="94"/>
  <c r="O44" i="94"/>
  <c r="N44" i="94"/>
  <c r="M44" i="94"/>
  <c r="L44" i="94"/>
  <c r="K44" i="94"/>
  <c r="J44" i="94"/>
  <c r="I44" i="94"/>
  <c r="H44" i="94"/>
  <c r="AN43" i="94"/>
  <c r="AM43" i="94"/>
  <c r="AP43" i="94" s="1"/>
  <c r="AL43" i="94"/>
  <c r="AK43" i="94"/>
  <c r="AJ43" i="94"/>
  <c r="AI43" i="94"/>
  <c r="AG43" i="94"/>
  <c r="AF43" i="94"/>
  <c r="AE43" i="94"/>
  <c r="AC43" i="94"/>
  <c r="AB43" i="94"/>
  <c r="AA43" i="94"/>
  <c r="Z43" i="94"/>
  <c r="Y43" i="94"/>
  <c r="X43" i="94"/>
  <c r="P43" i="94"/>
  <c r="O43" i="94"/>
  <c r="N43" i="94"/>
  <c r="M43" i="94"/>
  <c r="L43" i="94"/>
  <c r="K43" i="94"/>
  <c r="J43" i="94"/>
  <c r="I43" i="94"/>
  <c r="H43" i="94"/>
  <c r="AN42" i="94"/>
  <c r="AM42" i="94"/>
  <c r="AP42" i="94" s="1"/>
  <c r="AL42" i="94"/>
  <c r="AK42" i="94"/>
  <c r="AJ42" i="94"/>
  <c r="AI42" i="94"/>
  <c r="AG42" i="94"/>
  <c r="AF42" i="94"/>
  <c r="AE42" i="94"/>
  <c r="AC42" i="94"/>
  <c r="AB42" i="94"/>
  <c r="AA42" i="94"/>
  <c r="Z42" i="94"/>
  <c r="Y42" i="94"/>
  <c r="X42" i="94"/>
  <c r="P42" i="94"/>
  <c r="O42" i="94"/>
  <c r="N42" i="94"/>
  <c r="M42" i="94"/>
  <c r="L42" i="94"/>
  <c r="K42" i="94"/>
  <c r="J42" i="94"/>
  <c r="I42" i="94"/>
  <c r="H42" i="94"/>
  <c r="AN41" i="94"/>
  <c r="AM41" i="94"/>
  <c r="AP41" i="94" s="1"/>
  <c r="AL41" i="94"/>
  <c r="AK41" i="94"/>
  <c r="AJ41" i="94"/>
  <c r="AI41" i="94"/>
  <c r="AG41" i="94"/>
  <c r="AF41" i="94"/>
  <c r="AE41" i="94"/>
  <c r="AC41" i="94"/>
  <c r="AB41" i="94"/>
  <c r="AA41" i="94"/>
  <c r="Z41" i="94"/>
  <c r="Y41" i="94"/>
  <c r="X41" i="94"/>
  <c r="P41" i="94"/>
  <c r="O41" i="94"/>
  <c r="N41" i="94"/>
  <c r="M41" i="94"/>
  <c r="L41" i="94"/>
  <c r="K41" i="94"/>
  <c r="J41" i="94"/>
  <c r="I41" i="94"/>
  <c r="H41" i="94"/>
  <c r="AN40" i="94"/>
  <c r="AM40" i="94"/>
  <c r="AL40" i="94"/>
  <c r="AK40" i="94"/>
  <c r="AJ40" i="94"/>
  <c r="AI40" i="94"/>
  <c r="AG40" i="94"/>
  <c r="AF40" i="94"/>
  <c r="AE40" i="94"/>
  <c r="AC40" i="94"/>
  <c r="AB40" i="94"/>
  <c r="AA40" i="94"/>
  <c r="Z40" i="94"/>
  <c r="Y40" i="94"/>
  <c r="X40" i="94"/>
  <c r="P40" i="94"/>
  <c r="O40" i="94"/>
  <c r="N40" i="94"/>
  <c r="M40" i="94"/>
  <c r="L40" i="94"/>
  <c r="L63" i="94" s="1"/>
  <c r="K40" i="94"/>
  <c r="J40" i="94"/>
  <c r="I40" i="94"/>
  <c r="H40" i="94"/>
  <c r="H63" i="94" s="1"/>
  <c r="H38" i="94"/>
  <c r="X38" i="94" s="1"/>
  <c r="AN33" i="94"/>
  <c r="AM33" i="94"/>
  <c r="AL33" i="94"/>
  <c r="AK33" i="94"/>
  <c r="AJ33" i="94"/>
  <c r="AI33" i="94"/>
  <c r="AG33" i="94"/>
  <c r="AF33" i="94"/>
  <c r="AE33" i="94"/>
  <c r="P33" i="94"/>
  <c r="O33" i="94"/>
  <c r="N33" i="94"/>
  <c r="W32" i="94"/>
  <c r="AC32" i="94" s="1"/>
  <c r="V32" i="94"/>
  <c r="U32" i="94"/>
  <c r="AA32" i="94" s="1"/>
  <c r="T32" i="94"/>
  <c r="S32" i="94"/>
  <c r="Y32" i="94" s="1"/>
  <c r="R32" i="94"/>
  <c r="X32" i="94" s="1"/>
  <c r="G32" i="94"/>
  <c r="F32" i="94"/>
  <c r="L32" i="94" s="1"/>
  <c r="E32" i="94"/>
  <c r="D32" i="94"/>
  <c r="J32" i="94" s="1"/>
  <c r="C32" i="94"/>
  <c r="B32" i="94"/>
  <c r="H32" i="94" s="1"/>
  <c r="AN31" i="94"/>
  <c r="AM31" i="94"/>
  <c r="AL31" i="94"/>
  <c r="AK31" i="94"/>
  <c r="AJ31" i="94"/>
  <c r="AI31" i="94"/>
  <c r="AG31" i="94"/>
  <c r="AF31" i="94"/>
  <c r="AE31" i="94"/>
  <c r="AC31" i="94"/>
  <c r="AB31" i="94"/>
  <c r="AA31" i="94"/>
  <c r="Z31" i="94"/>
  <c r="Y31" i="94"/>
  <c r="X31" i="94"/>
  <c r="P31" i="94"/>
  <c r="O31" i="94"/>
  <c r="N31" i="94"/>
  <c r="M31" i="94"/>
  <c r="L31" i="94"/>
  <c r="K31" i="94"/>
  <c r="J31" i="94"/>
  <c r="I31" i="94"/>
  <c r="H31" i="94"/>
  <c r="AN30" i="94"/>
  <c r="AM30" i="94"/>
  <c r="AL30" i="94"/>
  <c r="AK30" i="94"/>
  <c r="AJ30" i="94"/>
  <c r="AI30" i="94"/>
  <c r="AG30" i="94"/>
  <c r="AF30" i="94"/>
  <c r="AE30" i="94"/>
  <c r="AC30" i="94"/>
  <c r="AB30" i="94"/>
  <c r="AA30" i="94"/>
  <c r="Z30" i="94"/>
  <c r="Y30" i="94"/>
  <c r="X30" i="94"/>
  <c r="P30" i="94"/>
  <c r="O30" i="94"/>
  <c r="N30" i="94"/>
  <c r="M30" i="94"/>
  <c r="L30" i="94"/>
  <c r="K30" i="94"/>
  <c r="J30" i="94"/>
  <c r="I30" i="94"/>
  <c r="H30" i="94"/>
  <c r="AN29" i="94"/>
  <c r="AM29" i="94"/>
  <c r="AL29" i="94"/>
  <c r="AK29" i="94"/>
  <c r="AJ29" i="94"/>
  <c r="AI29" i="94"/>
  <c r="AG29" i="94"/>
  <c r="AF29" i="94"/>
  <c r="AE29" i="94"/>
  <c r="AC29" i="94"/>
  <c r="AB29" i="94"/>
  <c r="AA29" i="94"/>
  <c r="Z29" i="94"/>
  <c r="Y29" i="94"/>
  <c r="X29" i="94"/>
  <c r="P29" i="94"/>
  <c r="O29" i="94"/>
  <c r="N29" i="94"/>
  <c r="M29" i="94"/>
  <c r="L29" i="94"/>
  <c r="K29" i="94"/>
  <c r="J29" i="94"/>
  <c r="I29" i="94"/>
  <c r="H29" i="94"/>
  <c r="AN28" i="94"/>
  <c r="AM28" i="94"/>
  <c r="AP28" i="94" s="1"/>
  <c r="AL28" i="94"/>
  <c r="AK28" i="94"/>
  <c r="AJ28" i="94"/>
  <c r="AI28" i="94"/>
  <c r="AG28" i="94"/>
  <c r="AF28" i="94"/>
  <c r="AE28" i="94"/>
  <c r="AC28" i="94"/>
  <c r="AB28" i="94"/>
  <c r="AA28" i="94"/>
  <c r="Z28" i="94"/>
  <c r="Y28" i="94"/>
  <c r="X28" i="94"/>
  <c r="P28" i="94"/>
  <c r="O28" i="94"/>
  <c r="N28" i="94"/>
  <c r="M28" i="94"/>
  <c r="L28" i="94"/>
  <c r="K28" i="94"/>
  <c r="J28" i="94"/>
  <c r="I28" i="94"/>
  <c r="H28" i="94"/>
  <c r="AN27" i="94"/>
  <c r="AM27" i="94"/>
  <c r="AL27" i="94"/>
  <c r="AK27" i="94"/>
  <c r="AJ27" i="94"/>
  <c r="AI27" i="94"/>
  <c r="AG27" i="94"/>
  <c r="AF27" i="94"/>
  <c r="AE27" i="94"/>
  <c r="AC27" i="94"/>
  <c r="AB27" i="94"/>
  <c r="AA27" i="94"/>
  <c r="Z27" i="94"/>
  <c r="Y27" i="94"/>
  <c r="X27" i="94"/>
  <c r="P27" i="94"/>
  <c r="O27" i="94"/>
  <c r="N27" i="94"/>
  <c r="M27" i="94"/>
  <c r="L27" i="94"/>
  <c r="K27" i="94"/>
  <c r="J27" i="94"/>
  <c r="I27" i="94"/>
  <c r="H27" i="94"/>
  <c r="AN26" i="94"/>
  <c r="AM26" i="94"/>
  <c r="AL26" i="94"/>
  <c r="AK26" i="94"/>
  <c r="AJ26" i="94"/>
  <c r="AI26" i="94"/>
  <c r="AG26" i="94"/>
  <c r="AF26" i="94"/>
  <c r="AE26" i="94"/>
  <c r="AC26" i="94"/>
  <c r="AB26" i="94"/>
  <c r="AA26" i="94"/>
  <c r="Z26" i="94"/>
  <c r="Y26" i="94"/>
  <c r="X26" i="94"/>
  <c r="P26" i="94"/>
  <c r="O26" i="94"/>
  <c r="N26" i="94"/>
  <c r="M26" i="94"/>
  <c r="L26" i="94"/>
  <c r="K26" i="94"/>
  <c r="J26" i="94"/>
  <c r="I26" i="94"/>
  <c r="H26" i="94"/>
  <c r="AN25" i="94"/>
  <c r="AM25" i="94"/>
  <c r="AL25" i="94"/>
  <c r="AK25" i="94"/>
  <c r="AJ25" i="94"/>
  <c r="AI25" i="94"/>
  <c r="AG25" i="94"/>
  <c r="AF25" i="94"/>
  <c r="AE25" i="94"/>
  <c r="AC25" i="94"/>
  <c r="AB25" i="94"/>
  <c r="AA25" i="94"/>
  <c r="Z25" i="94"/>
  <c r="Y25" i="94"/>
  <c r="X25" i="94"/>
  <c r="P25" i="94"/>
  <c r="O25" i="94"/>
  <c r="N25" i="94"/>
  <c r="M25" i="94"/>
  <c r="L25" i="94"/>
  <c r="K25" i="94"/>
  <c r="J25" i="94"/>
  <c r="I25" i="94"/>
  <c r="H25" i="94"/>
  <c r="AN24" i="94"/>
  <c r="AM24" i="94"/>
  <c r="AP24" i="94" s="1"/>
  <c r="AL24" i="94"/>
  <c r="AK24" i="94"/>
  <c r="AJ24" i="94"/>
  <c r="AI24" i="94"/>
  <c r="AG24" i="94"/>
  <c r="AF24" i="94"/>
  <c r="AE24" i="94"/>
  <c r="AC24" i="94"/>
  <c r="AB24" i="94"/>
  <c r="AA24" i="94"/>
  <c r="Z24" i="94"/>
  <c r="Y24" i="94"/>
  <c r="X24" i="94"/>
  <c r="P24" i="94"/>
  <c r="O24" i="94"/>
  <c r="N24" i="94"/>
  <c r="M24" i="94"/>
  <c r="L24" i="94"/>
  <c r="K24" i="94"/>
  <c r="J24" i="94"/>
  <c r="I24" i="94"/>
  <c r="H24" i="94"/>
  <c r="AN23" i="94"/>
  <c r="AM23" i="94"/>
  <c r="AL23" i="94"/>
  <c r="AK23" i="94"/>
  <c r="AJ23" i="94"/>
  <c r="AI23" i="94"/>
  <c r="AG23" i="94"/>
  <c r="AF23" i="94"/>
  <c r="AE23" i="94"/>
  <c r="AC23" i="94"/>
  <c r="AB23" i="94"/>
  <c r="AA23" i="94"/>
  <c r="Z23" i="94"/>
  <c r="Y23" i="94"/>
  <c r="X23" i="94"/>
  <c r="P23" i="94"/>
  <c r="O23" i="94"/>
  <c r="N23" i="94"/>
  <c r="M23" i="94"/>
  <c r="L23" i="94"/>
  <c r="K23" i="94"/>
  <c r="J23" i="94"/>
  <c r="I23" i="94"/>
  <c r="H23" i="94"/>
  <c r="AN22" i="94"/>
  <c r="AM22" i="94"/>
  <c r="AL22" i="94"/>
  <c r="AK22" i="94"/>
  <c r="AJ22" i="94"/>
  <c r="AI22" i="94"/>
  <c r="AG22" i="94"/>
  <c r="AF22" i="94"/>
  <c r="AE22" i="94"/>
  <c r="AC22" i="94"/>
  <c r="AB22" i="94"/>
  <c r="AA22" i="94"/>
  <c r="Z22" i="94"/>
  <c r="Y22" i="94"/>
  <c r="X22" i="94"/>
  <c r="P22" i="94"/>
  <c r="O22" i="94"/>
  <c r="N22" i="94"/>
  <c r="M22" i="94"/>
  <c r="L22" i="94"/>
  <c r="K22" i="94"/>
  <c r="J22" i="94"/>
  <c r="I22" i="94"/>
  <c r="H22" i="94"/>
  <c r="AN21" i="94"/>
  <c r="AM21" i="94"/>
  <c r="AL21" i="94"/>
  <c r="AK21" i="94"/>
  <c r="AJ21" i="94"/>
  <c r="AI21" i="94"/>
  <c r="AG21" i="94"/>
  <c r="AF21" i="94"/>
  <c r="AE21" i="94"/>
  <c r="AC21" i="94"/>
  <c r="AB21" i="94"/>
  <c r="AA21" i="94"/>
  <c r="Z21" i="94"/>
  <c r="Y21" i="94"/>
  <c r="X21" i="94"/>
  <c r="P21" i="94"/>
  <c r="O21" i="94"/>
  <c r="N21" i="94"/>
  <c r="M21" i="94"/>
  <c r="L21" i="94"/>
  <c r="K21" i="94"/>
  <c r="J21" i="94"/>
  <c r="I21" i="94"/>
  <c r="H21" i="94"/>
  <c r="AN20" i="94"/>
  <c r="AM20" i="94"/>
  <c r="AL20" i="94"/>
  <c r="AK20" i="94"/>
  <c r="AJ20" i="94"/>
  <c r="AI20" i="94"/>
  <c r="AG20" i="94"/>
  <c r="AF20" i="94"/>
  <c r="AE20" i="94"/>
  <c r="AC20" i="94"/>
  <c r="AB20" i="94"/>
  <c r="AA20" i="94"/>
  <c r="Z20" i="94"/>
  <c r="Y20" i="94"/>
  <c r="X20" i="94"/>
  <c r="P20" i="94"/>
  <c r="O20" i="94"/>
  <c r="N20" i="94"/>
  <c r="M20" i="94"/>
  <c r="L20" i="94"/>
  <c r="K20" i="94"/>
  <c r="J20" i="94"/>
  <c r="I20" i="94"/>
  <c r="H20" i="94"/>
  <c r="AN19" i="94"/>
  <c r="AM19" i="94"/>
  <c r="AP19" i="94" s="1"/>
  <c r="AL19" i="94"/>
  <c r="AK19" i="94"/>
  <c r="AJ19" i="94"/>
  <c r="AI19" i="94"/>
  <c r="AG19" i="94"/>
  <c r="AF19" i="94"/>
  <c r="AE19" i="94"/>
  <c r="AC19" i="94"/>
  <c r="AB19" i="94"/>
  <c r="AA19" i="94"/>
  <c r="Z19" i="94"/>
  <c r="Y19" i="94"/>
  <c r="X19" i="94"/>
  <c r="P19" i="94"/>
  <c r="O19" i="94"/>
  <c r="N19" i="94"/>
  <c r="M19" i="94"/>
  <c r="L19" i="94"/>
  <c r="K19" i="94"/>
  <c r="J19" i="94"/>
  <c r="I19" i="94"/>
  <c r="H19" i="94"/>
  <c r="AN18" i="94"/>
  <c r="AM18" i="94"/>
  <c r="AL18" i="94"/>
  <c r="AK18" i="94"/>
  <c r="AJ18" i="94"/>
  <c r="AI18" i="94"/>
  <c r="AG18" i="94"/>
  <c r="AF18" i="94"/>
  <c r="AE18" i="94"/>
  <c r="AC18" i="94"/>
  <c r="AB18" i="94"/>
  <c r="AA18" i="94"/>
  <c r="Z18" i="94"/>
  <c r="Y18" i="94"/>
  <c r="X18" i="94"/>
  <c r="P18" i="94"/>
  <c r="O18" i="94"/>
  <c r="N18" i="94"/>
  <c r="M18" i="94"/>
  <c r="L18" i="94"/>
  <c r="K18" i="94"/>
  <c r="J18" i="94"/>
  <c r="I18" i="94"/>
  <c r="H18" i="94"/>
  <c r="AN17" i="94"/>
  <c r="AM17" i="94"/>
  <c r="AL17" i="94"/>
  <c r="AK17" i="94"/>
  <c r="AJ17" i="94"/>
  <c r="AI17" i="94"/>
  <c r="AG17" i="94"/>
  <c r="AF17" i="94"/>
  <c r="AE17" i="94"/>
  <c r="AC17" i="94"/>
  <c r="AB17" i="94"/>
  <c r="AA17" i="94"/>
  <c r="Z17" i="94"/>
  <c r="Y17" i="94"/>
  <c r="X17" i="94"/>
  <c r="P17" i="94"/>
  <c r="O17" i="94"/>
  <c r="N17" i="94"/>
  <c r="M17" i="94"/>
  <c r="L17" i="94"/>
  <c r="K17" i="94"/>
  <c r="J17" i="94"/>
  <c r="I17" i="94"/>
  <c r="H17" i="94"/>
  <c r="AN16" i="94"/>
  <c r="AM16" i="94"/>
  <c r="AL16" i="94"/>
  <c r="AK16" i="94"/>
  <c r="AJ16" i="94"/>
  <c r="AI16" i="94"/>
  <c r="AG16" i="94"/>
  <c r="AF16" i="94"/>
  <c r="AE16" i="94"/>
  <c r="AC16" i="94"/>
  <c r="AB16" i="94"/>
  <c r="AA16" i="94"/>
  <c r="Z16" i="94"/>
  <c r="Y16" i="94"/>
  <c r="X16" i="94"/>
  <c r="P16" i="94"/>
  <c r="O16" i="94"/>
  <c r="N16" i="94"/>
  <c r="M16" i="94"/>
  <c r="L16" i="94"/>
  <c r="K16" i="94"/>
  <c r="J16" i="94"/>
  <c r="I16" i="94"/>
  <c r="H16" i="94"/>
  <c r="AN15" i="94"/>
  <c r="AM15" i="94"/>
  <c r="AL15" i="94"/>
  <c r="AK15" i="94"/>
  <c r="AJ15" i="94"/>
  <c r="AI15" i="94"/>
  <c r="AG15" i="94"/>
  <c r="AF15" i="94"/>
  <c r="AE15" i="94"/>
  <c r="AC15" i="94"/>
  <c r="AB15" i="94"/>
  <c r="AA15" i="94"/>
  <c r="Z15" i="94"/>
  <c r="Y15" i="94"/>
  <c r="X15" i="94"/>
  <c r="P15" i="94"/>
  <c r="O15" i="94"/>
  <c r="N15" i="94"/>
  <c r="M15" i="94"/>
  <c r="L15" i="94"/>
  <c r="K15" i="94"/>
  <c r="J15" i="94"/>
  <c r="I15" i="94"/>
  <c r="H15" i="94"/>
  <c r="AN14" i="94"/>
  <c r="AM14" i="94"/>
  <c r="AL14" i="94"/>
  <c r="AK14" i="94"/>
  <c r="AJ14" i="94"/>
  <c r="AI14" i="94"/>
  <c r="AG14" i="94"/>
  <c r="AF14" i="94"/>
  <c r="AE14" i="94"/>
  <c r="AC14" i="94"/>
  <c r="AB14" i="94"/>
  <c r="AA14" i="94"/>
  <c r="Z14" i="94"/>
  <c r="Y14" i="94"/>
  <c r="X14" i="94"/>
  <c r="P14" i="94"/>
  <c r="O14" i="94"/>
  <c r="N14" i="94"/>
  <c r="M14" i="94"/>
  <c r="L14" i="94"/>
  <c r="K14" i="94"/>
  <c r="J14" i="94"/>
  <c r="I14" i="94"/>
  <c r="H14" i="94"/>
  <c r="AN13" i="94"/>
  <c r="AM13" i="94"/>
  <c r="AL13" i="94"/>
  <c r="AK13" i="94"/>
  <c r="AJ13" i="94"/>
  <c r="AI13" i="94"/>
  <c r="AG13" i="94"/>
  <c r="AF13" i="94"/>
  <c r="AE13" i="94"/>
  <c r="AC13" i="94"/>
  <c r="AB13" i="94"/>
  <c r="AA13" i="94"/>
  <c r="Z13" i="94"/>
  <c r="Y13" i="94"/>
  <c r="X13" i="94"/>
  <c r="P13" i="94"/>
  <c r="O13" i="94"/>
  <c r="N13" i="94"/>
  <c r="M13" i="94"/>
  <c r="L13" i="94"/>
  <c r="K13" i="94"/>
  <c r="J13" i="94"/>
  <c r="I13" i="94"/>
  <c r="H13" i="94"/>
  <c r="AN12" i="94"/>
  <c r="AM12" i="94"/>
  <c r="AL12" i="94"/>
  <c r="AK12" i="94"/>
  <c r="AJ12" i="94"/>
  <c r="AI12" i="94"/>
  <c r="AG12" i="94"/>
  <c r="AF12" i="94"/>
  <c r="AE12" i="94"/>
  <c r="AC12" i="94"/>
  <c r="AB12" i="94"/>
  <c r="AA12" i="94"/>
  <c r="Z12" i="94"/>
  <c r="Y12" i="94"/>
  <c r="X12" i="94"/>
  <c r="P12" i="94"/>
  <c r="O12" i="94"/>
  <c r="N12" i="94"/>
  <c r="M12" i="94"/>
  <c r="L12" i="94"/>
  <c r="K12" i="94"/>
  <c r="J12" i="94"/>
  <c r="I12" i="94"/>
  <c r="H12" i="94"/>
  <c r="AN11" i="94"/>
  <c r="AM11" i="94"/>
  <c r="AL11" i="94"/>
  <c r="AK11" i="94"/>
  <c r="AJ11" i="94"/>
  <c r="AI11" i="94"/>
  <c r="AG11" i="94"/>
  <c r="AF11" i="94"/>
  <c r="AE11" i="94"/>
  <c r="AC11" i="94"/>
  <c r="AB11" i="94"/>
  <c r="AA11" i="94"/>
  <c r="Z11" i="94"/>
  <c r="Y11" i="94"/>
  <c r="X11" i="94"/>
  <c r="P11" i="94"/>
  <c r="O11" i="94"/>
  <c r="N11" i="94"/>
  <c r="M11" i="94"/>
  <c r="L11" i="94"/>
  <c r="K11" i="94"/>
  <c r="J11" i="94"/>
  <c r="I11" i="94"/>
  <c r="H11" i="94"/>
  <c r="AN10" i="94"/>
  <c r="AM10" i="94"/>
  <c r="AL10" i="94"/>
  <c r="AK10" i="94"/>
  <c r="AJ10" i="94"/>
  <c r="AI10" i="94"/>
  <c r="AG10" i="94"/>
  <c r="AF10" i="94"/>
  <c r="AE10" i="94"/>
  <c r="AC10" i="94"/>
  <c r="AB10" i="94"/>
  <c r="AA10" i="94"/>
  <c r="Z10" i="94"/>
  <c r="Y10" i="94"/>
  <c r="X10" i="94"/>
  <c r="P10" i="94"/>
  <c r="O10" i="94"/>
  <c r="N10" i="94"/>
  <c r="M10" i="94"/>
  <c r="L10" i="94"/>
  <c r="K10" i="94"/>
  <c r="J10" i="94"/>
  <c r="I10" i="94"/>
  <c r="H10" i="94"/>
  <c r="AN9" i="94"/>
  <c r="AM9" i="94"/>
  <c r="AL9" i="94"/>
  <c r="AK9" i="94"/>
  <c r="AJ9" i="94"/>
  <c r="AI9" i="94"/>
  <c r="AG9" i="94"/>
  <c r="AF9" i="94"/>
  <c r="AE9" i="94"/>
  <c r="AC9" i="94"/>
  <c r="AB9" i="94"/>
  <c r="AA9" i="94"/>
  <c r="Z9" i="94"/>
  <c r="Y9" i="94"/>
  <c r="X9" i="94"/>
  <c r="P9" i="94"/>
  <c r="O9" i="94"/>
  <c r="N9" i="94"/>
  <c r="M9" i="94"/>
  <c r="L9" i="94"/>
  <c r="K9" i="94"/>
  <c r="J9" i="94"/>
  <c r="I9" i="94"/>
  <c r="H9" i="94"/>
  <c r="AN8" i="94"/>
  <c r="AM8" i="94"/>
  <c r="AL8" i="94"/>
  <c r="AK8" i="94"/>
  <c r="AJ8" i="94"/>
  <c r="AI8" i="94"/>
  <c r="AG8" i="94"/>
  <c r="AF8" i="94"/>
  <c r="AE8" i="94"/>
  <c r="AC8" i="94"/>
  <c r="AB8" i="94"/>
  <c r="AA8" i="94"/>
  <c r="Z8" i="94"/>
  <c r="Y8" i="94"/>
  <c r="X8" i="94"/>
  <c r="P8" i="94"/>
  <c r="O8" i="94"/>
  <c r="N8" i="94"/>
  <c r="M8" i="94"/>
  <c r="L8" i="94"/>
  <c r="K8" i="94"/>
  <c r="J8" i="94"/>
  <c r="I8" i="94"/>
  <c r="H8" i="94"/>
  <c r="AN7" i="94"/>
  <c r="AM7" i="94"/>
  <c r="AL7" i="94"/>
  <c r="AK7" i="94"/>
  <c r="AJ7" i="94"/>
  <c r="AI7" i="94"/>
  <c r="AG7" i="94"/>
  <c r="AF7" i="94"/>
  <c r="AE7" i="94"/>
  <c r="AC7" i="94"/>
  <c r="AB7" i="94"/>
  <c r="AA7" i="94"/>
  <c r="AA33" i="94" s="1"/>
  <c r="Z7" i="94"/>
  <c r="Y7" i="94"/>
  <c r="X7" i="94"/>
  <c r="P7" i="94"/>
  <c r="O7" i="94"/>
  <c r="N7" i="94"/>
  <c r="M7" i="94"/>
  <c r="L7" i="94"/>
  <c r="K7" i="94"/>
  <c r="J7" i="94"/>
  <c r="I7" i="94"/>
  <c r="H7" i="94"/>
  <c r="H5" i="94"/>
  <c r="X5" i="94" s="1"/>
  <c r="N94" i="36"/>
  <c r="O94" i="36"/>
  <c r="P94" i="36"/>
  <c r="N95" i="36"/>
  <c r="O95" i="36"/>
  <c r="P95" i="36"/>
  <c r="N70" i="36"/>
  <c r="O70" i="36"/>
  <c r="P70" i="36"/>
  <c r="N71" i="36"/>
  <c r="O71" i="36"/>
  <c r="P71" i="36"/>
  <c r="N72" i="36"/>
  <c r="O72" i="36"/>
  <c r="P72" i="36"/>
  <c r="N73" i="36"/>
  <c r="O73" i="36"/>
  <c r="P73" i="36"/>
  <c r="N74" i="36"/>
  <c r="O74" i="36"/>
  <c r="P74" i="36"/>
  <c r="N75" i="36"/>
  <c r="O75" i="36"/>
  <c r="P75" i="36"/>
  <c r="N76" i="36"/>
  <c r="O76" i="36"/>
  <c r="P76" i="36"/>
  <c r="H70" i="36"/>
  <c r="I70" i="36"/>
  <c r="J70" i="36"/>
  <c r="K70" i="36"/>
  <c r="L70" i="36"/>
  <c r="M70" i="36"/>
  <c r="H71" i="36"/>
  <c r="I71" i="36"/>
  <c r="J71" i="36"/>
  <c r="K71" i="36"/>
  <c r="L71" i="36"/>
  <c r="M71" i="36"/>
  <c r="H72" i="36"/>
  <c r="I72" i="36"/>
  <c r="J72" i="36"/>
  <c r="K72" i="36"/>
  <c r="L72" i="36"/>
  <c r="M72" i="36"/>
  <c r="H73" i="36"/>
  <c r="I73" i="36"/>
  <c r="J73" i="36"/>
  <c r="K73" i="36"/>
  <c r="L73" i="36"/>
  <c r="M73" i="36"/>
  <c r="H74" i="36"/>
  <c r="I74" i="36"/>
  <c r="J74" i="36"/>
  <c r="K74" i="36"/>
  <c r="L74" i="36"/>
  <c r="M74" i="36"/>
  <c r="H75" i="36"/>
  <c r="I75" i="36"/>
  <c r="J75" i="36"/>
  <c r="K75" i="36"/>
  <c r="L75" i="36"/>
  <c r="M75" i="36"/>
  <c r="H76" i="36"/>
  <c r="I76" i="36"/>
  <c r="J76" i="36"/>
  <c r="K76" i="36"/>
  <c r="L76" i="36"/>
  <c r="M76" i="36"/>
  <c r="H77" i="36"/>
  <c r="I77" i="36"/>
  <c r="J77" i="36"/>
  <c r="K77" i="36"/>
  <c r="L77" i="36"/>
  <c r="M77" i="36"/>
  <c r="H78" i="36"/>
  <c r="I78" i="36"/>
  <c r="J78" i="36"/>
  <c r="K78" i="36"/>
  <c r="L78" i="36"/>
  <c r="M78" i="36"/>
  <c r="H79" i="36"/>
  <c r="I79" i="36"/>
  <c r="J79" i="36"/>
  <c r="K79" i="36"/>
  <c r="L79" i="36"/>
  <c r="M79" i="36"/>
  <c r="H80" i="36"/>
  <c r="I80" i="36"/>
  <c r="J80" i="36"/>
  <c r="K80" i="36"/>
  <c r="L80" i="36"/>
  <c r="M80" i="36"/>
  <c r="H81" i="36"/>
  <c r="I81" i="36"/>
  <c r="J81" i="36"/>
  <c r="K81" i="36"/>
  <c r="L81" i="36"/>
  <c r="M81" i="36"/>
  <c r="H82" i="36"/>
  <c r="I82" i="36"/>
  <c r="J82" i="36"/>
  <c r="K82" i="36"/>
  <c r="L82" i="36"/>
  <c r="M82" i="36"/>
  <c r="H83" i="36"/>
  <c r="I83" i="36"/>
  <c r="J83" i="36"/>
  <c r="K83" i="36"/>
  <c r="L83" i="36"/>
  <c r="M83" i="36"/>
  <c r="H84" i="36"/>
  <c r="I84" i="36"/>
  <c r="J84" i="36"/>
  <c r="K84" i="36"/>
  <c r="L84" i="36"/>
  <c r="M84" i="36"/>
  <c r="H85" i="36"/>
  <c r="I85" i="36"/>
  <c r="J85" i="36"/>
  <c r="K85" i="36"/>
  <c r="L85" i="36"/>
  <c r="M85" i="36"/>
  <c r="H86" i="36"/>
  <c r="I86" i="36"/>
  <c r="J86" i="36"/>
  <c r="K86" i="36"/>
  <c r="L86" i="36"/>
  <c r="M86" i="36"/>
  <c r="H87" i="36"/>
  <c r="I87" i="36"/>
  <c r="J87" i="36"/>
  <c r="K87" i="36"/>
  <c r="L87" i="36"/>
  <c r="M87" i="36"/>
  <c r="H88" i="36"/>
  <c r="I88" i="36"/>
  <c r="J88" i="36"/>
  <c r="K88" i="36"/>
  <c r="L88" i="36"/>
  <c r="M88" i="36"/>
  <c r="H89" i="36"/>
  <c r="I89" i="36"/>
  <c r="J89" i="36"/>
  <c r="K89" i="36"/>
  <c r="L89" i="36"/>
  <c r="M89" i="36"/>
  <c r="H90" i="36"/>
  <c r="I90" i="36"/>
  <c r="J90" i="36"/>
  <c r="K90" i="36"/>
  <c r="L90" i="36"/>
  <c r="M90" i="36"/>
  <c r="H91" i="36"/>
  <c r="I91" i="36"/>
  <c r="J91" i="36"/>
  <c r="K91" i="36"/>
  <c r="L91" i="36"/>
  <c r="M91" i="36"/>
  <c r="H92" i="36"/>
  <c r="I92" i="36"/>
  <c r="J92" i="36"/>
  <c r="K92" i="36"/>
  <c r="L92" i="36"/>
  <c r="M92" i="36"/>
  <c r="H93" i="36"/>
  <c r="I93" i="36"/>
  <c r="J93" i="36"/>
  <c r="K93" i="36"/>
  <c r="L93" i="36"/>
  <c r="M93" i="36"/>
  <c r="H94" i="36"/>
  <c r="I94" i="36"/>
  <c r="J94" i="36"/>
  <c r="K94" i="36"/>
  <c r="L94" i="36"/>
  <c r="M94" i="36"/>
  <c r="H95" i="36"/>
  <c r="I95" i="36"/>
  <c r="J95" i="36"/>
  <c r="K95" i="36"/>
  <c r="L95" i="36"/>
  <c r="M95" i="36"/>
  <c r="AI94" i="36"/>
  <c r="AJ94" i="36"/>
  <c r="AK94" i="36"/>
  <c r="AL94" i="36"/>
  <c r="AM94" i="36"/>
  <c r="AN94" i="36"/>
  <c r="AI95" i="36"/>
  <c r="AJ95" i="36"/>
  <c r="AK95" i="36"/>
  <c r="AL95" i="36"/>
  <c r="AM95" i="36"/>
  <c r="AN95" i="36"/>
  <c r="AE94" i="36"/>
  <c r="AF94" i="36"/>
  <c r="AG94" i="36"/>
  <c r="AE95" i="36"/>
  <c r="AF95" i="36"/>
  <c r="AG95" i="36"/>
  <c r="Y70" i="36"/>
  <c r="Z70" i="36"/>
  <c r="AA70" i="36"/>
  <c r="AB70" i="36"/>
  <c r="AC70" i="36"/>
  <c r="Y71" i="36"/>
  <c r="Z71" i="36"/>
  <c r="AA71" i="36"/>
  <c r="AB71" i="36"/>
  <c r="AC71" i="36"/>
  <c r="Y72" i="36"/>
  <c r="Z72" i="36"/>
  <c r="AA72" i="36"/>
  <c r="AB72" i="36"/>
  <c r="AC72" i="36"/>
  <c r="Y73" i="36"/>
  <c r="Z73" i="36"/>
  <c r="AA73" i="36"/>
  <c r="AB73" i="36"/>
  <c r="AC73" i="36"/>
  <c r="Y74" i="36"/>
  <c r="Z74" i="36"/>
  <c r="AA74" i="36"/>
  <c r="AB74" i="36"/>
  <c r="AC74" i="36"/>
  <c r="Y75" i="36"/>
  <c r="Z75" i="36"/>
  <c r="AA75" i="36"/>
  <c r="AB75" i="36"/>
  <c r="AC75" i="36"/>
  <c r="Y76" i="36"/>
  <c r="Z76" i="36"/>
  <c r="AA76" i="36"/>
  <c r="AB76" i="36"/>
  <c r="AC76" i="36"/>
  <c r="Y77" i="36"/>
  <c r="Z77" i="36"/>
  <c r="AA77" i="36"/>
  <c r="AB77" i="36"/>
  <c r="AC77" i="36"/>
  <c r="Y78" i="36"/>
  <c r="Z78" i="36"/>
  <c r="AA78" i="36"/>
  <c r="AB78" i="36"/>
  <c r="AC78" i="36"/>
  <c r="Y79" i="36"/>
  <c r="Z79" i="36"/>
  <c r="AA79" i="36"/>
  <c r="AB79" i="36"/>
  <c r="AC79" i="36"/>
  <c r="Y80" i="36"/>
  <c r="Z80" i="36"/>
  <c r="AA80" i="36"/>
  <c r="AB80" i="36"/>
  <c r="AC80" i="36"/>
  <c r="Y81" i="36"/>
  <c r="Z81" i="36"/>
  <c r="AA81" i="36"/>
  <c r="AB81" i="36"/>
  <c r="AC81" i="36"/>
  <c r="Y82" i="36"/>
  <c r="Z82" i="36"/>
  <c r="AA82" i="36"/>
  <c r="AB82" i="36"/>
  <c r="AC82" i="36"/>
  <c r="Y83" i="36"/>
  <c r="Z83" i="36"/>
  <c r="AA83" i="36"/>
  <c r="AB83" i="36"/>
  <c r="AC83" i="36"/>
  <c r="Y84" i="36"/>
  <c r="Z84" i="36"/>
  <c r="AA84" i="36"/>
  <c r="AB84" i="36"/>
  <c r="AC84" i="36"/>
  <c r="Y85" i="36"/>
  <c r="Z85" i="36"/>
  <c r="AA85" i="36"/>
  <c r="AB85" i="36"/>
  <c r="AC85" i="36"/>
  <c r="Y86" i="36"/>
  <c r="Z86" i="36"/>
  <c r="AA86" i="36"/>
  <c r="AB86" i="36"/>
  <c r="AC86" i="36"/>
  <c r="Y87" i="36"/>
  <c r="Z87" i="36"/>
  <c r="AA87" i="36"/>
  <c r="AB87" i="36"/>
  <c r="AC87" i="36"/>
  <c r="Y88" i="36"/>
  <c r="Z88" i="36"/>
  <c r="AA88" i="36"/>
  <c r="AB88" i="36"/>
  <c r="AC88" i="36"/>
  <c r="Y89" i="36"/>
  <c r="Z89" i="36"/>
  <c r="AA89" i="36"/>
  <c r="AB89" i="36"/>
  <c r="AC89" i="36"/>
  <c r="Y90" i="36"/>
  <c r="Z90" i="36"/>
  <c r="AA90" i="36"/>
  <c r="AB90" i="36"/>
  <c r="AC90" i="36"/>
  <c r="Y91" i="36"/>
  <c r="Z91" i="36"/>
  <c r="AA91" i="36"/>
  <c r="AB91" i="36"/>
  <c r="AC91" i="36"/>
  <c r="Y92" i="36"/>
  <c r="Z92" i="36"/>
  <c r="AA92" i="36"/>
  <c r="AB92" i="36"/>
  <c r="AC92" i="36"/>
  <c r="Y93" i="36"/>
  <c r="Z93" i="36"/>
  <c r="AA93" i="36"/>
  <c r="AB93" i="36"/>
  <c r="AC93" i="36"/>
  <c r="Y94" i="36"/>
  <c r="Z94" i="36"/>
  <c r="AA94" i="36"/>
  <c r="AB94" i="36"/>
  <c r="AC94" i="36"/>
  <c r="Y95" i="36"/>
  <c r="Z95" i="36"/>
  <c r="AA95" i="36"/>
  <c r="AB95" i="36"/>
  <c r="AC95" i="36"/>
  <c r="AC69" i="36"/>
  <c r="AB69" i="36"/>
  <c r="AA69" i="36"/>
  <c r="Z69" i="36"/>
  <c r="Y69" i="36"/>
  <c r="M69" i="36"/>
  <c r="L69" i="36"/>
  <c r="K69" i="36"/>
  <c r="J69" i="36"/>
  <c r="I69" i="36"/>
  <c r="H69" i="36"/>
  <c r="X41" i="36"/>
  <c r="Y41" i="36"/>
  <c r="Z41" i="36"/>
  <c r="AA41" i="36"/>
  <c r="AB41" i="36"/>
  <c r="AC41" i="36"/>
  <c r="X42" i="36"/>
  <c r="Y42" i="36"/>
  <c r="Z42" i="36"/>
  <c r="AA42" i="36"/>
  <c r="AB42" i="36"/>
  <c r="AC42" i="36"/>
  <c r="X43" i="36"/>
  <c r="Y43" i="36"/>
  <c r="Z43" i="36"/>
  <c r="AA43" i="36"/>
  <c r="AB43" i="36"/>
  <c r="AC43" i="36"/>
  <c r="X44" i="36"/>
  <c r="Y44" i="36"/>
  <c r="Z44" i="36"/>
  <c r="AA44" i="36"/>
  <c r="AB44" i="36"/>
  <c r="AC44" i="36"/>
  <c r="X45" i="36"/>
  <c r="Y45" i="36"/>
  <c r="Z45" i="36"/>
  <c r="AA45" i="36"/>
  <c r="AB45" i="36"/>
  <c r="AC45" i="36"/>
  <c r="X46" i="36"/>
  <c r="Y46" i="36"/>
  <c r="Z46" i="36"/>
  <c r="AA46" i="36"/>
  <c r="AB46" i="36"/>
  <c r="AC46" i="36"/>
  <c r="X47" i="36"/>
  <c r="Y47" i="36"/>
  <c r="Z47" i="36"/>
  <c r="AA47" i="36"/>
  <c r="AB47" i="36"/>
  <c r="AC47" i="36"/>
  <c r="X48" i="36"/>
  <c r="Y48" i="36"/>
  <c r="Z48" i="36"/>
  <c r="AA48" i="36"/>
  <c r="AB48" i="36"/>
  <c r="AC48" i="36"/>
  <c r="X49" i="36"/>
  <c r="Y49" i="36"/>
  <c r="Z49" i="36"/>
  <c r="AA49" i="36"/>
  <c r="AB49" i="36"/>
  <c r="AC49" i="36"/>
  <c r="X50" i="36"/>
  <c r="Y50" i="36"/>
  <c r="Z50" i="36"/>
  <c r="AA50" i="36"/>
  <c r="AB50" i="36"/>
  <c r="AC50" i="36"/>
  <c r="X51" i="36"/>
  <c r="Y51" i="36"/>
  <c r="Z51" i="36"/>
  <c r="AA51" i="36"/>
  <c r="AB51" i="36"/>
  <c r="AC51" i="36"/>
  <c r="X52" i="36"/>
  <c r="Y52" i="36"/>
  <c r="Z52" i="36"/>
  <c r="AA52" i="36"/>
  <c r="AB52" i="36"/>
  <c r="AC52" i="36"/>
  <c r="X53" i="36"/>
  <c r="Y53" i="36"/>
  <c r="Z53" i="36"/>
  <c r="AA53" i="36"/>
  <c r="AB53" i="36"/>
  <c r="AC53" i="36"/>
  <c r="X54" i="36"/>
  <c r="Y54" i="36"/>
  <c r="Z54" i="36"/>
  <c r="AA54" i="36"/>
  <c r="AB54" i="36"/>
  <c r="AC54" i="36"/>
  <c r="X55" i="36"/>
  <c r="Y55" i="36"/>
  <c r="Z55" i="36"/>
  <c r="AA55" i="36"/>
  <c r="AB55" i="36"/>
  <c r="AC55" i="36"/>
  <c r="X56" i="36"/>
  <c r="Y56" i="36"/>
  <c r="Z56" i="36"/>
  <c r="AA56" i="36"/>
  <c r="AB56" i="36"/>
  <c r="AC56" i="36"/>
  <c r="X57" i="36"/>
  <c r="Y57" i="36"/>
  <c r="Z57" i="36"/>
  <c r="AA57" i="36"/>
  <c r="AB57" i="36"/>
  <c r="AC57" i="36"/>
  <c r="X58" i="36"/>
  <c r="Y58" i="36"/>
  <c r="Z58" i="36"/>
  <c r="AA58" i="36"/>
  <c r="AB58" i="36"/>
  <c r="AC58" i="36"/>
  <c r="X59" i="36"/>
  <c r="Y59" i="36"/>
  <c r="Z59" i="36"/>
  <c r="AA59" i="36"/>
  <c r="AB59" i="36"/>
  <c r="AC59" i="36"/>
  <c r="X60" i="36"/>
  <c r="Y60" i="36"/>
  <c r="Z60" i="36"/>
  <c r="AA60" i="36"/>
  <c r="AB60" i="36"/>
  <c r="AC60" i="36"/>
  <c r="X61" i="36"/>
  <c r="Y61" i="36"/>
  <c r="Z61" i="36"/>
  <c r="AA61" i="36"/>
  <c r="AB61" i="36"/>
  <c r="AC61" i="36"/>
  <c r="AC40" i="36"/>
  <c r="AB40" i="36"/>
  <c r="AA40" i="36"/>
  <c r="Z40" i="36"/>
  <c r="Y40" i="36"/>
  <c r="X40" i="36"/>
  <c r="H41" i="36"/>
  <c r="I41" i="36"/>
  <c r="J41" i="36"/>
  <c r="K41" i="36"/>
  <c r="L41" i="36"/>
  <c r="M41" i="36"/>
  <c r="H42" i="36"/>
  <c r="I42" i="36"/>
  <c r="J42" i="36"/>
  <c r="K42" i="36"/>
  <c r="L42" i="36"/>
  <c r="M42" i="36"/>
  <c r="H43" i="36"/>
  <c r="I43" i="36"/>
  <c r="J43" i="36"/>
  <c r="K43" i="36"/>
  <c r="L43" i="36"/>
  <c r="M43" i="36"/>
  <c r="H44" i="36"/>
  <c r="I44" i="36"/>
  <c r="J44" i="36"/>
  <c r="K44" i="36"/>
  <c r="L44" i="36"/>
  <c r="M44" i="36"/>
  <c r="H45" i="36"/>
  <c r="I45" i="36"/>
  <c r="J45" i="36"/>
  <c r="K45" i="36"/>
  <c r="L45" i="36"/>
  <c r="M45" i="36"/>
  <c r="H46" i="36"/>
  <c r="I46" i="36"/>
  <c r="J46" i="36"/>
  <c r="K46" i="36"/>
  <c r="L46" i="36"/>
  <c r="M46" i="36"/>
  <c r="H47" i="36"/>
  <c r="I47" i="36"/>
  <c r="J47" i="36"/>
  <c r="K47" i="36"/>
  <c r="L47" i="36"/>
  <c r="M47" i="36"/>
  <c r="H48" i="36"/>
  <c r="I48" i="36"/>
  <c r="J48" i="36"/>
  <c r="K48" i="36"/>
  <c r="L48" i="36"/>
  <c r="M48" i="36"/>
  <c r="H49" i="36"/>
  <c r="I49" i="36"/>
  <c r="J49" i="36"/>
  <c r="K49" i="36"/>
  <c r="L49" i="36"/>
  <c r="M49" i="36"/>
  <c r="H50" i="36"/>
  <c r="I50" i="36"/>
  <c r="J50" i="36"/>
  <c r="K50" i="36"/>
  <c r="L50" i="36"/>
  <c r="M50" i="36"/>
  <c r="H51" i="36"/>
  <c r="I51" i="36"/>
  <c r="J51" i="36"/>
  <c r="K51" i="36"/>
  <c r="L51" i="36"/>
  <c r="M51" i="36"/>
  <c r="H52" i="36"/>
  <c r="I52" i="36"/>
  <c r="J52" i="36"/>
  <c r="K52" i="36"/>
  <c r="L52" i="36"/>
  <c r="M52" i="36"/>
  <c r="H53" i="36"/>
  <c r="I53" i="36"/>
  <c r="J53" i="36"/>
  <c r="K53" i="36"/>
  <c r="L53" i="36"/>
  <c r="M53" i="36"/>
  <c r="H54" i="36"/>
  <c r="I54" i="36"/>
  <c r="J54" i="36"/>
  <c r="K54" i="36"/>
  <c r="L54" i="36"/>
  <c r="M54" i="36"/>
  <c r="H55" i="36"/>
  <c r="I55" i="36"/>
  <c r="J55" i="36"/>
  <c r="K55" i="36"/>
  <c r="L55" i="36"/>
  <c r="M55" i="36"/>
  <c r="H56" i="36"/>
  <c r="I56" i="36"/>
  <c r="J56" i="36"/>
  <c r="K56" i="36"/>
  <c r="L56" i="36"/>
  <c r="M56" i="36"/>
  <c r="H57" i="36"/>
  <c r="I57" i="36"/>
  <c r="J57" i="36"/>
  <c r="K57" i="36"/>
  <c r="L57" i="36"/>
  <c r="M57" i="36"/>
  <c r="H58" i="36"/>
  <c r="I58" i="36"/>
  <c r="J58" i="36"/>
  <c r="K58" i="36"/>
  <c r="L58" i="36"/>
  <c r="M58" i="36"/>
  <c r="H59" i="36"/>
  <c r="I59" i="36"/>
  <c r="J59" i="36"/>
  <c r="K59" i="36"/>
  <c r="L59" i="36"/>
  <c r="M59" i="36"/>
  <c r="H60" i="36"/>
  <c r="I60" i="36"/>
  <c r="J60" i="36"/>
  <c r="K60" i="36"/>
  <c r="L60" i="36"/>
  <c r="M60" i="36"/>
  <c r="H61" i="36"/>
  <c r="I61" i="36"/>
  <c r="J61" i="36"/>
  <c r="K61" i="36"/>
  <c r="L61" i="36"/>
  <c r="M61" i="36"/>
  <c r="M40" i="36"/>
  <c r="L40" i="36"/>
  <c r="K40" i="36"/>
  <c r="J40" i="36"/>
  <c r="I40" i="36"/>
  <c r="H40" i="36"/>
  <c r="AN97" i="36"/>
  <c r="AM97" i="36"/>
  <c r="AL97" i="36"/>
  <c r="AK97" i="36"/>
  <c r="AJ97" i="36"/>
  <c r="AI97" i="36"/>
  <c r="AG97" i="36"/>
  <c r="AF97" i="36"/>
  <c r="AE97" i="36"/>
  <c r="P97" i="36"/>
  <c r="O97" i="36"/>
  <c r="N97" i="36"/>
  <c r="W96" i="36"/>
  <c r="AC96" i="36" s="1"/>
  <c r="V96" i="36"/>
  <c r="AB96" i="36" s="1"/>
  <c r="U96" i="36"/>
  <c r="AA96" i="36" s="1"/>
  <c r="T96" i="36"/>
  <c r="Z96" i="36" s="1"/>
  <c r="S96" i="36"/>
  <c r="Y96" i="36" s="1"/>
  <c r="R96" i="36"/>
  <c r="X96" i="36" s="1"/>
  <c r="G96" i="36"/>
  <c r="M96" i="36" s="1"/>
  <c r="F96" i="36"/>
  <c r="L96" i="36" s="1"/>
  <c r="E96" i="36"/>
  <c r="K96" i="36" s="1"/>
  <c r="D96" i="36"/>
  <c r="J96" i="36" s="1"/>
  <c r="C96" i="36"/>
  <c r="I96" i="36" s="1"/>
  <c r="B96" i="36"/>
  <c r="H96" i="36" s="1"/>
  <c r="AN93" i="36"/>
  <c r="AM93" i="36"/>
  <c r="AL93" i="36"/>
  <c r="AK93" i="36"/>
  <c r="AJ93" i="36"/>
  <c r="AI93" i="36"/>
  <c r="AG93" i="36"/>
  <c r="AF93" i="36"/>
  <c r="AE93" i="36"/>
  <c r="P93" i="36"/>
  <c r="O93" i="36"/>
  <c r="N93" i="36"/>
  <c r="AN92" i="36"/>
  <c r="AM92" i="36"/>
  <c r="AL92" i="36"/>
  <c r="AK92" i="36"/>
  <c r="AJ92" i="36"/>
  <c r="AI92" i="36"/>
  <c r="AG92" i="36"/>
  <c r="AF92" i="36"/>
  <c r="AE92" i="36"/>
  <c r="P92" i="36"/>
  <c r="O92" i="36"/>
  <c r="N92" i="36"/>
  <c r="AN91" i="36"/>
  <c r="AM91" i="36"/>
  <c r="AL91" i="36"/>
  <c r="AK91" i="36"/>
  <c r="AJ91" i="36"/>
  <c r="AI91" i="36"/>
  <c r="AG91" i="36"/>
  <c r="AF91" i="36"/>
  <c r="AE91" i="36"/>
  <c r="P91" i="36"/>
  <c r="O91" i="36"/>
  <c r="N91" i="36"/>
  <c r="AN90" i="36"/>
  <c r="AM90" i="36"/>
  <c r="AL90" i="36"/>
  <c r="AK90" i="36"/>
  <c r="AJ90" i="36"/>
  <c r="AI90" i="36"/>
  <c r="AG90" i="36"/>
  <c r="AF90" i="36"/>
  <c r="AE90" i="36"/>
  <c r="P90" i="36"/>
  <c r="O90" i="36"/>
  <c r="N90" i="36"/>
  <c r="AN89" i="36"/>
  <c r="AM89" i="36"/>
  <c r="AL89" i="36"/>
  <c r="AK89" i="36"/>
  <c r="AJ89" i="36"/>
  <c r="AI89" i="36"/>
  <c r="AG89" i="36"/>
  <c r="AF89" i="36"/>
  <c r="AE89" i="36"/>
  <c r="P89" i="36"/>
  <c r="O89" i="36"/>
  <c r="N89" i="36"/>
  <c r="AN88" i="36"/>
  <c r="AM88" i="36"/>
  <c r="AL88" i="36"/>
  <c r="AK88" i="36"/>
  <c r="AJ88" i="36"/>
  <c r="AI88" i="36"/>
  <c r="AG88" i="36"/>
  <c r="AF88" i="36"/>
  <c r="AE88" i="36"/>
  <c r="P88" i="36"/>
  <c r="O88" i="36"/>
  <c r="N88" i="36"/>
  <c r="AN87" i="36"/>
  <c r="AM87" i="36"/>
  <c r="AL87" i="36"/>
  <c r="AK87" i="36"/>
  <c r="AJ87" i="36"/>
  <c r="AI87" i="36"/>
  <c r="AG87" i="36"/>
  <c r="AF87" i="36"/>
  <c r="AE87" i="36"/>
  <c r="P87" i="36"/>
  <c r="O87" i="36"/>
  <c r="N87" i="36"/>
  <c r="AN86" i="36"/>
  <c r="AM86" i="36"/>
  <c r="AL86" i="36"/>
  <c r="AK86" i="36"/>
  <c r="AJ86" i="36"/>
  <c r="AI86" i="36"/>
  <c r="AG86" i="36"/>
  <c r="AF86" i="36"/>
  <c r="AE86" i="36"/>
  <c r="P86" i="36"/>
  <c r="O86" i="36"/>
  <c r="N86" i="36"/>
  <c r="AN85" i="36"/>
  <c r="AM85" i="36"/>
  <c r="AL85" i="36"/>
  <c r="AK85" i="36"/>
  <c r="AJ85" i="36"/>
  <c r="AI85" i="36"/>
  <c r="AG85" i="36"/>
  <c r="AF85" i="36"/>
  <c r="AE85" i="36"/>
  <c r="P85" i="36"/>
  <c r="O85" i="36"/>
  <c r="N85" i="36"/>
  <c r="AN84" i="36"/>
  <c r="AM84" i="36"/>
  <c r="AL84" i="36"/>
  <c r="AK84" i="36"/>
  <c r="AJ84" i="36"/>
  <c r="AI84" i="36"/>
  <c r="AG84" i="36"/>
  <c r="AF84" i="36"/>
  <c r="AE84" i="36"/>
  <c r="P84" i="36"/>
  <c r="O84" i="36"/>
  <c r="N84" i="36"/>
  <c r="AN83" i="36"/>
  <c r="AM83" i="36"/>
  <c r="AL83" i="36"/>
  <c r="AK83" i="36"/>
  <c r="AJ83" i="36"/>
  <c r="AI83" i="36"/>
  <c r="AG83" i="36"/>
  <c r="AF83" i="36"/>
  <c r="AE83" i="36"/>
  <c r="P83" i="36"/>
  <c r="O83" i="36"/>
  <c r="N83" i="36"/>
  <c r="AN82" i="36"/>
  <c r="AM82" i="36"/>
  <c r="AL82" i="36"/>
  <c r="AK82" i="36"/>
  <c r="AJ82" i="36"/>
  <c r="AI82" i="36"/>
  <c r="AG82" i="36"/>
  <c r="AF82" i="36"/>
  <c r="AE82" i="36"/>
  <c r="P82" i="36"/>
  <c r="O82" i="36"/>
  <c r="N82" i="36"/>
  <c r="AN81" i="36"/>
  <c r="AM81" i="36"/>
  <c r="AL81" i="36"/>
  <c r="AK81" i="36"/>
  <c r="AJ81" i="36"/>
  <c r="AI81" i="36"/>
  <c r="AG81" i="36"/>
  <c r="AF81" i="36"/>
  <c r="AE81" i="36"/>
  <c r="P81" i="36"/>
  <c r="O81" i="36"/>
  <c r="N81" i="36"/>
  <c r="AN80" i="36"/>
  <c r="AM80" i="36"/>
  <c r="AL80" i="36"/>
  <c r="AK80" i="36"/>
  <c r="AJ80" i="36"/>
  <c r="AI80" i="36"/>
  <c r="AG80" i="36"/>
  <c r="AF80" i="36"/>
  <c r="AE80" i="36"/>
  <c r="P80" i="36"/>
  <c r="O80" i="36"/>
  <c r="N80" i="36"/>
  <c r="AN79" i="36"/>
  <c r="AM79" i="36"/>
  <c r="AL79" i="36"/>
  <c r="AK79" i="36"/>
  <c r="AJ79" i="36"/>
  <c r="AI79" i="36"/>
  <c r="AG79" i="36"/>
  <c r="AF79" i="36"/>
  <c r="AE79" i="36"/>
  <c r="P79" i="36"/>
  <c r="O79" i="36"/>
  <c r="N79" i="36"/>
  <c r="AN78" i="36"/>
  <c r="AM78" i="36"/>
  <c r="AL78" i="36"/>
  <c r="AK78" i="36"/>
  <c r="AJ78" i="36"/>
  <c r="AI78" i="36"/>
  <c r="AG78" i="36"/>
  <c r="AF78" i="36"/>
  <c r="AE78" i="36"/>
  <c r="P78" i="36"/>
  <c r="O78" i="36"/>
  <c r="N78" i="36"/>
  <c r="AN77" i="36"/>
  <c r="AM77" i="36"/>
  <c r="AL77" i="36"/>
  <c r="AK77" i="36"/>
  <c r="AJ77" i="36"/>
  <c r="AI77" i="36"/>
  <c r="AG77" i="36"/>
  <c r="AF77" i="36"/>
  <c r="AE77" i="36"/>
  <c r="P77" i="36"/>
  <c r="O77" i="36"/>
  <c r="N77" i="36"/>
  <c r="AN76" i="36"/>
  <c r="AM76" i="36"/>
  <c r="AL76" i="36"/>
  <c r="AK76" i="36"/>
  <c r="AJ76" i="36"/>
  <c r="AI76" i="36"/>
  <c r="AG76" i="36"/>
  <c r="AF76" i="36"/>
  <c r="AE76" i="36"/>
  <c r="AN75" i="36"/>
  <c r="AM75" i="36"/>
  <c r="AL75" i="36"/>
  <c r="AK75" i="36"/>
  <c r="AJ75" i="36"/>
  <c r="AI75" i="36"/>
  <c r="AG75" i="36"/>
  <c r="AF75" i="36"/>
  <c r="AE75" i="36"/>
  <c r="AN74" i="36"/>
  <c r="AM74" i="36"/>
  <c r="AL74" i="36"/>
  <c r="AK74" i="36"/>
  <c r="AJ74" i="36"/>
  <c r="AI74" i="36"/>
  <c r="AG74" i="36"/>
  <c r="AF74" i="36"/>
  <c r="AE74" i="36"/>
  <c r="AN71" i="36"/>
  <c r="AM71" i="36"/>
  <c r="AL71" i="36"/>
  <c r="AK71" i="36"/>
  <c r="AJ71" i="36"/>
  <c r="AI71" i="36"/>
  <c r="AG71" i="36"/>
  <c r="AF71" i="36"/>
  <c r="AE71" i="36"/>
  <c r="AN70" i="36"/>
  <c r="AM70" i="36"/>
  <c r="AL70" i="36"/>
  <c r="AK70" i="36"/>
  <c r="AJ70" i="36"/>
  <c r="AI70" i="36"/>
  <c r="AG70" i="36"/>
  <c r="AF70" i="36"/>
  <c r="AE70" i="36"/>
  <c r="AN69" i="36"/>
  <c r="AM69" i="36"/>
  <c r="AL69" i="36"/>
  <c r="AK69" i="36"/>
  <c r="AJ69" i="36"/>
  <c r="AI69" i="36"/>
  <c r="AG69" i="36"/>
  <c r="AF69" i="36"/>
  <c r="AE69" i="36"/>
  <c r="P69" i="36"/>
  <c r="O69" i="36"/>
  <c r="N69" i="36"/>
  <c r="H67" i="36"/>
  <c r="X67" i="36" s="1"/>
  <c r="AN63" i="36"/>
  <c r="AM63" i="36"/>
  <c r="AL63" i="36"/>
  <c r="AK63" i="36"/>
  <c r="AJ63" i="36"/>
  <c r="AI63" i="36"/>
  <c r="AG63" i="36"/>
  <c r="AF63" i="36"/>
  <c r="AE63" i="36"/>
  <c r="P63" i="36"/>
  <c r="O63" i="36"/>
  <c r="N63" i="36"/>
  <c r="W62" i="36"/>
  <c r="AC62" i="36" s="1"/>
  <c r="V62" i="36"/>
  <c r="AB62" i="36" s="1"/>
  <c r="U62" i="36"/>
  <c r="AA62" i="36" s="1"/>
  <c r="T62" i="36"/>
  <c r="Z62" i="36" s="1"/>
  <c r="S62" i="36"/>
  <c r="Y62" i="36" s="1"/>
  <c r="R62" i="36"/>
  <c r="G62" i="36"/>
  <c r="M62" i="36" s="1"/>
  <c r="F62" i="36"/>
  <c r="L62" i="36" s="1"/>
  <c r="E62" i="36"/>
  <c r="K62" i="36" s="1"/>
  <c r="D62" i="36"/>
  <c r="J62" i="36" s="1"/>
  <c r="C62" i="36"/>
  <c r="I62" i="36" s="1"/>
  <c r="B62" i="36"/>
  <c r="H62" i="36" s="1"/>
  <c r="AN61" i="36"/>
  <c r="AM61" i="36"/>
  <c r="AL61" i="36"/>
  <c r="AK61" i="36"/>
  <c r="AJ61" i="36"/>
  <c r="AI61" i="36"/>
  <c r="AG61" i="36"/>
  <c r="AF61" i="36"/>
  <c r="AE61" i="36"/>
  <c r="P61" i="36"/>
  <c r="O61" i="36"/>
  <c r="N61" i="36"/>
  <c r="AN60" i="36"/>
  <c r="AM60" i="36"/>
  <c r="AL60" i="36"/>
  <c r="AK60" i="36"/>
  <c r="AJ60" i="36"/>
  <c r="AI60" i="36"/>
  <c r="AG60" i="36"/>
  <c r="AF60" i="36"/>
  <c r="AE60" i="36"/>
  <c r="P60" i="36"/>
  <c r="O60" i="36"/>
  <c r="N60" i="36"/>
  <c r="AN59" i="36"/>
  <c r="AM59" i="36"/>
  <c r="AL59" i="36"/>
  <c r="AK59" i="36"/>
  <c r="AJ59" i="36"/>
  <c r="AI59" i="36"/>
  <c r="AG59" i="36"/>
  <c r="AF59" i="36"/>
  <c r="AE59" i="36"/>
  <c r="P59" i="36"/>
  <c r="O59" i="36"/>
  <c r="N59" i="36"/>
  <c r="AN58" i="36"/>
  <c r="AM58" i="36"/>
  <c r="AL58" i="36"/>
  <c r="AK58" i="36"/>
  <c r="AJ58" i="36"/>
  <c r="AI58" i="36"/>
  <c r="AG58" i="36"/>
  <c r="AF58" i="36"/>
  <c r="AE58" i="36"/>
  <c r="P58" i="36"/>
  <c r="O58" i="36"/>
  <c r="N58" i="36"/>
  <c r="AN57" i="36"/>
  <c r="AM57" i="36"/>
  <c r="AL57" i="36"/>
  <c r="AK57" i="36"/>
  <c r="AJ57" i="36"/>
  <c r="AI57" i="36"/>
  <c r="AG57" i="36"/>
  <c r="AF57" i="36"/>
  <c r="AE57" i="36"/>
  <c r="P57" i="36"/>
  <c r="O57" i="36"/>
  <c r="N57" i="36"/>
  <c r="AN56" i="36"/>
  <c r="AM56" i="36"/>
  <c r="AL56" i="36"/>
  <c r="AK56" i="36"/>
  <c r="AJ56" i="36"/>
  <c r="AI56" i="36"/>
  <c r="AG56" i="36"/>
  <c r="AF56" i="36"/>
  <c r="AE56" i="36"/>
  <c r="P56" i="36"/>
  <c r="O56" i="36"/>
  <c r="N56" i="36"/>
  <c r="AN55" i="36"/>
  <c r="AM55" i="36"/>
  <c r="AL55" i="36"/>
  <c r="AK55" i="36"/>
  <c r="AJ55" i="36"/>
  <c r="AI55" i="36"/>
  <c r="AG55" i="36"/>
  <c r="AF55" i="36"/>
  <c r="AE55" i="36"/>
  <c r="P55" i="36"/>
  <c r="O55" i="36"/>
  <c r="N55" i="36"/>
  <c r="AN54" i="36"/>
  <c r="AM54" i="36"/>
  <c r="AL54" i="36"/>
  <c r="AK54" i="36"/>
  <c r="AJ54" i="36"/>
  <c r="AI54" i="36"/>
  <c r="AG54" i="36"/>
  <c r="AF54" i="36"/>
  <c r="AE54" i="36"/>
  <c r="P54" i="36"/>
  <c r="O54" i="36"/>
  <c r="N54" i="36"/>
  <c r="AN53" i="36"/>
  <c r="AM53" i="36"/>
  <c r="AL53" i="36"/>
  <c r="AK53" i="36"/>
  <c r="AJ53" i="36"/>
  <c r="AI53" i="36"/>
  <c r="AG53" i="36"/>
  <c r="AF53" i="36"/>
  <c r="AE53" i="36"/>
  <c r="P53" i="36"/>
  <c r="O53" i="36"/>
  <c r="N53" i="36"/>
  <c r="AN52" i="36"/>
  <c r="AM52" i="36"/>
  <c r="AL52" i="36"/>
  <c r="AK52" i="36"/>
  <c r="AJ52" i="36"/>
  <c r="AI52" i="36"/>
  <c r="AG52" i="36"/>
  <c r="AF52" i="36"/>
  <c r="AE52" i="36"/>
  <c r="P52" i="36"/>
  <c r="O52" i="36"/>
  <c r="N52" i="36"/>
  <c r="AN51" i="36"/>
  <c r="AM51" i="36"/>
  <c r="AL51" i="36"/>
  <c r="AK51" i="36"/>
  <c r="AJ51" i="36"/>
  <c r="AI51" i="36"/>
  <c r="AG51" i="36"/>
  <c r="AF51" i="36"/>
  <c r="AE51" i="36"/>
  <c r="P51" i="36"/>
  <c r="O51" i="36"/>
  <c r="N51" i="36"/>
  <c r="AN50" i="36"/>
  <c r="AM50" i="36"/>
  <c r="AL50" i="36"/>
  <c r="AK50" i="36"/>
  <c r="AJ50" i="36"/>
  <c r="AI50" i="36"/>
  <c r="AG50" i="36"/>
  <c r="AF50" i="36"/>
  <c r="AE50" i="36"/>
  <c r="P50" i="36"/>
  <c r="O50" i="36"/>
  <c r="N50" i="36"/>
  <c r="AN49" i="36"/>
  <c r="AM49" i="36"/>
  <c r="AL49" i="36"/>
  <c r="AK49" i="36"/>
  <c r="AJ49" i="36"/>
  <c r="AI49" i="36"/>
  <c r="AG49" i="36"/>
  <c r="AF49" i="36"/>
  <c r="AE49" i="36"/>
  <c r="P49" i="36"/>
  <c r="O49" i="36"/>
  <c r="N49" i="36"/>
  <c r="AN48" i="36"/>
  <c r="AM48" i="36"/>
  <c r="AL48" i="36"/>
  <c r="AK48" i="36"/>
  <c r="AJ48" i="36"/>
  <c r="AI48" i="36"/>
  <c r="AG48" i="36"/>
  <c r="AF48" i="36"/>
  <c r="AE48" i="36"/>
  <c r="P48" i="36"/>
  <c r="O48" i="36"/>
  <c r="N48" i="36"/>
  <c r="AN47" i="36"/>
  <c r="AM47" i="36"/>
  <c r="AL47" i="36"/>
  <c r="AK47" i="36"/>
  <c r="AJ47" i="36"/>
  <c r="AI47" i="36"/>
  <c r="AG47" i="36"/>
  <c r="AF47" i="36"/>
  <c r="AE47" i="36"/>
  <c r="P47" i="36"/>
  <c r="O47" i="36"/>
  <c r="N47" i="36"/>
  <c r="AN46" i="36"/>
  <c r="AM46" i="36"/>
  <c r="AL46" i="36"/>
  <c r="AK46" i="36"/>
  <c r="AJ46" i="36"/>
  <c r="AI46" i="36"/>
  <c r="AG46" i="36"/>
  <c r="AF46" i="36"/>
  <c r="AE46" i="36"/>
  <c r="P46" i="36"/>
  <c r="O46" i="36"/>
  <c r="N46" i="36"/>
  <c r="AN45" i="36"/>
  <c r="AM45" i="36"/>
  <c r="AL45" i="36"/>
  <c r="AK45" i="36"/>
  <c r="AJ45" i="36"/>
  <c r="AI45" i="36"/>
  <c r="AG45" i="36"/>
  <c r="AF45" i="36"/>
  <c r="AE45" i="36"/>
  <c r="P45" i="36"/>
  <c r="O45" i="36"/>
  <c r="N45" i="36"/>
  <c r="AN44" i="36"/>
  <c r="AM44" i="36"/>
  <c r="AL44" i="36"/>
  <c r="AK44" i="36"/>
  <c r="AJ44" i="36"/>
  <c r="AI44" i="36"/>
  <c r="AG44" i="36"/>
  <c r="AF44" i="36"/>
  <c r="AE44" i="36"/>
  <c r="P44" i="36"/>
  <c r="O44" i="36"/>
  <c r="N44" i="36"/>
  <c r="AN43" i="36"/>
  <c r="AM43" i="36"/>
  <c r="AL43" i="36"/>
  <c r="AK43" i="36"/>
  <c r="AJ43" i="36"/>
  <c r="AI43" i="36"/>
  <c r="AG43" i="36"/>
  <c r="AF43" i="36"/>
  <c r="AE43" i="36"/>
  <c r="P43" i="36"/>
  <c r="O43" i="36"/>
  <c r="N43" i="36"/>
  <c r="AN42" i="36"/>
  <c r="AM42" i="36"/>
  <c r="AL42" i="36"/>
  <c r="AK42" i="36"/>
  <c r="AJ42" i="36"/>
  <c r="AI42" i="36"/>
  <c r="AG42" i="36"/>
  <c r="AF42" i="36"/>
  <c r="AE42" i="36"/>
  <c r="P42" i="36"/>
  <c r="O42" i="36"/>
  <c r="N42" i="36"/>
  <c r="AN41" i="36"/>
  <c r="AM41" i="36"/>
  <c r="AL41" i="36"/>
  <c r="AK41" i="36"/>
  <c r="AJ41" i="36"/>
  <c r="AI41" i="36"/>
  <c r="AG41" i="36"/>
  <c r="AF41" i="36"/>
  <c r="AE41" i="36"/>
  <c r="P41" i="36"/>
  <c r="O41" i="36"/>
  <c r="N41" i="36"/>
  <c r="AN40" i="36"/>
  <c r="AM40" i="36"/>
  <c r="AL40" i="36"/>
  <c r="AK40" i="36"/>
  <c r="AJ40" i="36"/>
  <c r="AI40" i="36"/>
  <c r="AG40" i="36"/>
  <c r="AF40" i="36"/>
  <c r="AE40" i="36"/>
  <c r="P40" i="36"/>
  <c r="O40" i="36"/>
  <c r="N40" i="36"/>
  <c r="H38" i="36"/>
  <c r="X38" i="36" s="1"/>
  <c r="AI20" i="36"/>
  <c r="AJ20" i="36"/>
  <c r="AK20" i="36"/>
  <c r="AL20" i="36"/>
  <c r="AM20" i="36"/>
  <c r="AN20" i="36"/>
  <c r="AI21" i="36"/>
  <c r="AJ21" i="36"/>
  <c r="AK21" i="36"/>
  <c r="AL21" i="36"/>
  <c r="AM21" i="36"/>
  <c r="AN21" i="36"/>
  <c r="AI22" i="36"/>
  <c r="AJ22" i="36"/>
  <c r="AK22" i="36"/>
  <c r="AL22" i="36"/>
  <c r="AM22" i="36"/>
  <c r="AN22" i="36"/>
  <c r="AI23" i="36"/>
  <c r="AJ23" i="36"/>
  <c r="AK23" i="36"/>
  <c r="AL23" i="36"/>
  <c r="AM23" i="36"/>
  <c r="AN23" i="36"/>
  <c r="AI24" i="36"/>
  <c r="AJ24" i="36"/>
  <c r="AK24" i="36"/>
  <c r="AL24" i="36"/>
  <c r="AM24" i="36"/>
  <c r="AN24" i="36"/>
  <c r="AI25" i="36"/>
  <c r="AJ25" i="36"/>
  <c r="AK25" i="36"/>
  <c r="AL25" i="36"/>
  <c r="AM25" i="36"/>
  <c r="AN25" i="36"/>
  <c r="AI26" i="36"/>
  <c r="AJ26" i="36"/>
  <c r="AK26" i="36"/>
  <c r="AL26" i="36"/>
  <c r="AM26" i="36"/>
  <c r="AN26" i="36"/>
  <c r="AI27" i="36"/>
  <c r="AJ27" i="36"/>
  <c r="AK27" i="36"/>
  <c r="AL27" i="36"/>
  <c r="AM27" i="36"/>
  <c r="AN27" i="36"/>
  <c r="AQ27" i="36" s="1"/>
  <c r="AI28" i="36"/>
  <c r="AJ28" i="36"/>
  <c r="AK28" i="36"/>
  <c r="AL28" i="36"/>
  <c r="AM28" i="36"/>
  <c r="AN28" i="36"/>
  <c r="AI29" i="36"/>
  <c r="AJ29" i="36"/>
  <c r="AK29" i="36"/>
  <c r="AL29" i="36"/>
  <c r="AM29" i="36"/>
  <c r="AN29" i="36"/>
  <c r="AQ29" i="36" s="1"/>
  <c r="AI30" i="36"/>
  <c r="AJ30" i="36"/>
  <c r="AK30" i="36"/>
  <c r="AL30" i="36"/>
  <c r="AM30" i="36"/>
  <c r="AN30" i="36"/>
  <c r="AI31" i="36"/>
  <c r="AJ31" i="36"/>
  <c r="AK31" i="36"/>
  <c r="AL31" i="36"/>
  <c r="AM31" i="36"/>
  <c r="AN31" i="36"/>
  <c r="AQ31" i="36" s="1"/>
  <c r="AI33" i="36"/>
  <c r="AJ33" i="36"/>
  <c r="AK33" i="36"/>
  <c r="AL33" i="36"/>
  <c r="AM33" i="36"/>
  <c r="AN33" i="36"/>
  <c r="AI7" i="36"/>
  <c r="AJ7" i="36"/>
  <c r="AK7" i="36"/>
  <c r="AL7" i="36"/>
  <c r="AM7" i="36"/>
  <c r="AN7" i="36"/>
  <c r="AI8" i="36"/>
  <c r="AJ8" i="36"/>
  <c r="AK8" i="36"/>
  <c r="AL8" i="36"/>
  <c r="AO8" i="36" s="1"/>
  <c r="AM8" i="36"/>
  <c r="AN8" i="36"/>
  <c r="AI9" i="36"/>
  <c r="AJ9" i="36"/>
  <c r="AK9" i="36"/>
  <c r="AL9" i="36"/>
  <c r="AM9" i="36"/>
  <c r="AN9" i="36"/>
  <c r="AQ9" i="36" s="1"/>
  <c r="AI10" i="36"/>
  <c r="AJ10" i="36"/>
  <c r="AK10" i="36"/>
  <c r="AL10" i="36"/>
  <c r="AO10" i="36" s="1"/>
  <c r="AM10" i="36"/>
  <c r="AN10" i="36"/>
  <c r="AI11" i="36"/>
  <c r="AJ11" i="36"/>
  <c r="AK11" i="36"/>
  <c r="AL11" i="36"/>
  <c r="AM11" i="36"/>
  <c r="AN11" i="36"/>
  <c r="AI12" i="36"/>
  <c r="AJ12" i="36"/>
  <c r="AK12" i="36"/>
  <c r="AL12" i="36"/>
  <c r="AM12" i="36"/>
  <c r="AN12" i="36"/>
  <c r="AI13" i="36"/>
  <c r="AJ13" i="36"/>
  <c r="AK13" i="36"/>
  <c r="AL13" i="36"/>
  <c r="AM13" i="36"/>
  <c r="AN13" i="36"/>
  <c r="AI14" i="36"/>
  <c r="AJ14" i="36"/>
  <c r="AK14" i="36"/>
  <c r="AL14" i="36"/>
  <c r="AM14" i="36"/>
  <c r="AN14" i="36"/>
  <c r="AI15" i="36"/>
  <c r="AJ15" i="36"/>
  <c r="AK15" i="36"/>
  <c r="AL15" i="36"/>
  <c r="AM15" i="36"/>
  <c r="AN15" i="36"/>
  <c r="AI16" i="36"/>
  <c r="AJ16" i="36"/>
  <c r="AP16" i="36" s="1"/>
  <c r="AK16" i="36"/>
  <c r="AL16" i="36"/>
  <c r="AO16" i="36" s="1"/>
  <c r="AM16" i="36"/>
  <c r="AN16" i="36"/>
  <c r="AI17" i="36"/>
  <c r="AJ17" i="36"/>
  <c r="AK17" i="36"/>
  <c r="AL17" i="36"/>
  <c r="AM17" i="36"/>
  <c r="AN17" i="36"/>
  <c r="AI18" i="36"/>
  <c r="AJ18" i="36"/>
  <c r="AK18" i="36"/>
  <c r="AL18" i="36"/>
  <c r="AM18" i="36"/>
  <c r="AN18" i="36"/>
  <c r="AN19" i="36"/>
  <c r="AQ19" i="36" s="1"/>
  <c r="AM19" i="36"/>
  <c r="AL19" i="36"/>
  <c r="AK19" i="36"/>
  <c r="AJ19" i="36"/>
  <c r="AI19" i="36"/>
  <c r="N8" i="36"/>
  <c r="O8" i="36"/>
  <c r="P8" i="36"/>
  <c r="AE8" i="36"/>
  <c r="AF8" i="36"/>
  <c r="AG8" i="36"/>
  <c r="N9" i="36"/>
  <c r="O9" i="36"/>
  <c r="P9" i="36"/>
  <c r="AE9" i="36"/>
  <c r="AF9" i="36"/>
  <c r="AG9" i="36"/>
  <c r="N10" i="36"/>
  <c r="O10" i="36"/>
  <c r="P10" i="36"/>
  <c r="AE10" i="36"/>
  <c r="AF10" i="36"/>
  <c r="AG10" i="36"/>
  <c r="N11" i="36"/>
  <c r="O11" i="36"/>
  <c r="P11" i="36"/>
  <c r="AE11" i="36"/>
  <c r="AF11" i="36"/>
  <c r="AG11" i="36"/>
  <c r="N12" i="36"/>
  <c r="O12" i="36"/>
  <c r="P12" i="36"/>
  <c r="AE12" i="36"/>
  <c r="AF12" i="36"/>
  <c r="AG12" i="36"/>
  <c r="N13" i="36"/>
  <c r="O13" i="36"/>
  <c r="P13" i="36"/>
  <c r="AE13" i="36"/>
  <c r="AF13" i="36"/>
  <c r="AG13" i="36"/>
  <c r="N14" i="36"/>
  <c r="O14" i="36"/>
  <c r="P14" i="36"/>
  <c r="AE14" i="36"/>
  <c r="AF14" i="36"/>
  <c r="AG14" i="36"/>
  <c r="N15" i="36"/>
  <c r="O15" i="36"/>
  <c r="P15" i="36"/>
  <c r="AE15" i="36"/>
  <c r="AF15" i="36"/>
  <c r="AG15" i="36"/>
  <c r="N16" i="36"/>
  <c r="O16" i="36"/>
  <c r="P16" i="36"/>
  <c r="AE16" i="36"/>
  <c r="AF16" i="36"/>
  <c r="AG16" i="36"/>
  <c r="N17" i="36"/>
  <c r="O17" i="36"/>
  <c r="P17" i="36"/>
  <c r="AE17" i="36"/>
  <c r="AF17" i="36"/>
  <c r="AG17" i="36"/>
  <c r="N18" i="36"/>
  <c r="O18" i="36"/>
  <c r="P18" i="36"/>
  <c r="AE18" i="36"/>
  <c r="AF18" i="36"/>
  <c r="AG18" i="36"/>
  <c r="N19" i="36"/>
  <c r="O19" i="36"/>
  <c r="P19" i="36"/>
  <c r="AE19" i="36"/>
  <c r="AF19" i="36"/>
  <c r="AG19" i="36"/>
  <c r="N20" i="36"/>
  <c r="O20" i="36"/>
  <c r="P20" i="36"/>
  <c r="AE20" i="36"/>
  <c r="AF20" i="36"/>
  <c r="AG20" i="36"/>
  <c r="N21" i="36"/>
  <c r="O21" i="36"/>
  <c r="P21" i="36"/>
  <c r="AE21" i="36"/>
  <c r="AF21" i="36"/>
  <c r="AG21" i="36"/>
  <c r="N22" i="36"/>
  <c r="O22" i="36"/>
  <c r="P22" i="36"/>
  <c r="AE22" i="36"/>
  <c r="AF22" i="36"/>
  <c r="AG22" i="36"/>
  <c r="N23" i="36"/>
  <c r="O23" i="36"/>
  <c r="P23" i="36"/>
  <c r="AE23" i="36"/>
  <c r="AF23" i="36"/>
  <c r="AG23" i="36"/>
  <c r="N24" i="36"/>
  <c r="O24" i="36"/>
  <c r="P24" i="36"/>
  <c r="AE24" i="36"/>
  <c r="AF24" i="36"/>
  <c r="AG24" i="36"/>
  <c r="N25" i="36"/>
  <c r="O25" i="36"/>
  <c r="P25" i="36"/>
  <c r="AE25" i="36"/>
  <c r="AF25" i="36"/>
  <c r="AG25" i="36"/>
  <c r="N26" i="36"/>
  <c r="O26" i="36"/>
  <c r="P26" i="36"/>
  <c r="AE26" i="36"/>
  <c r="AF26" i="36"/>
  <c r="AG26" i="36"/>
  <c r="N27" i="36"/>
  <c r="O27" i="36"/>
  <c r="P27" i="36"/>
  <c r="AE27" i="36"/>
  <c r="AF27" i="36"/>
  <c r="AG27" i="36"/>
  <c r="N28" i="36"/>
  <c r="O28" i="36"/>
  <c r="P28" i="36"/>
  <c r="AE28" i="36"/>
  <c r="AF28" i="36"/>
  <c r="AG28" i="36"/>
  <c r="N29" i="36"/>
  <c r="O29" i="36"/>
  <c r="P29" i="36"/>
  <c r="AE29" i="36"/>
  <c r="AF29" i="36"/>
  <c r="AG29" i="36"/>
  <c r="N30" i="36"/>
  <c r="O30" i="36"/>
  <c r="P30" i="36"/>
  <c r="AE30" i="36"/>
  <c r="AF30" i="36"/>
  <c r="AG30" i="36"/>
  <c r="N31" i="36"/>
  <c r="O31" i="36"/>
  <c r="P31" i="36"/>
  <c r="AE31" i="36"/>
  <c r="AF31" i="36"/>
  <c r="AG31" i="36"/>
  <c r="N33" i="36"/>
  <c r="O33" i="36"/>
  <c r="P33" i="36"/>
  <c r="AE33" i="36"/>
  <c r="AF33" i="36"/>
  <c r="AG33" i="36"/>
  <c r="AG7" i="36"/>
  <c r="AF7" i="36"/>
  <c r="AE7" i="36"/>
  <c r="P7" i="36"/>
  <c r="O7" i="36"/>
  <c r="N7" i="36"/>
  <c r="X8" i="36"/>
  <c r="Y8" i="36"/>
  <c r="Z8" i="36"/>
  <c r="AA8" i="36"/>
  <c r="AB8" i="36"/>
  <c r="AC8" i="36"/>
  <c r="X9" i="36"/>
  <c r="Y9" i="36"/>
  <c r="Z9" i="36"/>
  <c r="AA9" i="36"/>
  <c r="AB9" i="36"/>
  <c r="AC9" i="36"/>
  <c r="X10" i="36"/>
  <c r="Y10" i="36"/>
  <c r="Z10" i="36"/>
  <c r="AA10" i="36"/>
  <c r="AB10" i="36"/>
  <c r="AC10" i="36"/>
  <c r="X11" i="36"/>
  <c r="Y11" i="36"/>
  <c r="Z11" i="36"/>
  <c r="AA11" i="36"/>
  <c r="AB11" i="36"/>
  <c r="AC11" i="36"/>
  <c r="X12" i="36"/>
  <c r="Y12" i="36"/>
  <c r="Z12" i="36"/>
  <c r="AA12" i="36"/>
  <c r="AB12" i="36"/>
  <c r="AC12" i="36"/>
  <c r="X13" i="36"/>
  <c r="Y13" i="36"/>
  <c r="Z13" i="36"/>
  <c r="AA13" i="36"/>
  <c r="AB13" i="36"/>
  <c r="AC13" i="36"/>
  <c r="X14" i="36"/>
  <c r="Y14" i="36"/>
  <c r="Z14" i="36"/>
  <c r="AA14" i="36"/>
  <c r="AB14" i="36"/>
  <c r="AC14" i="36"/>
  <c r="X15" i="36"/>
  <c r="Y15" i="36"/>
  <c r="Z15" i="36"/>
  <c r="AA15" i="36"/>
  <c r="AB15" i="36"/>
  <c r="AC15" i="36"/>
  <c r="X16" i="36"/>
  <c r="Y16" i="36"/>
  <c r="Z16" i="36"/>
  <c r="AA16" i="36"/>
  <c r="AB16" i="36"/>
  <c r="AC16" i="36"/>
  <c r="X17" i="36"/>
  <c r="Y17" i="36"/>
  <c r="Z17" i="36"/>
  <c r="AA17" i="36"/>
  <c r="AB17" i="36"/>
  <c r="AC17" i="36"/>
  <c r="X18" i="36"/>
  <c r="Y18" i="36"/>
  <c r="Z18" i="36"/>
  <c r="AA18" i="36"/>
  <c r="AB18" i="36"/>
  <c r="AC18" i="36"/>
  <c r="X19" i="36"/>
  <c r="Y19" i="36"/>
  <c r="Z19" i="36"/>
  <c r="AA19" i="36"/>
  <c r="AB19" i="36"/>
  <c r="AC19" i="36"/>
  <c r="X20" i="36"/>
  <c r="Y20" i="36"/>
  <c r="Z20" i="36"/>
  <c r="AA20" i="36"/>
  <c r="AB20" i="36"/>
  <c r="AC20" i="36"/>
  <c r="X21" i="36"/>
  <c r="Y21" i="36"/>
  <c r="Z21" i="36"/>
  <c r="AA21" i="36"/>
  <c r="AB21" i="36"/>
  <c r="AC21" i="36"/>
  <c r="X22" i="36"/>
  <c r="Y22" i="36"/>
  <c r="Z22" i="36"/>
  <c r="AA22" i="36"/>
  <c r="AB22" i="36"/>
  <c r="AC22" i="36"/>
  <c r="X23" i="36"/>
  <c r="Y23" i="36"/>
  <c r="Z23" i="36"/>
  <c r="AA23" i="36"/>
  <c r="AB23" i="36"/>
  <c r="AC23" i="36"/>
  <c r="X24" i="36"/>
  <c r="Y24" i="36"/>
  <c r="Z24" i="36"/>
  <c r="AA24" i="36"/>
  <c r="AB24" i="36"/>
  <c r="AC24" i="36"/>
  <c r="X25" i="36"/>
  <c r="Y25" i="36"/>
  <c r="Z25" i="36"/>
  <c r="AA25" i="36"/>
  <c r="AB25" i="36"/>
  <c r="AC25" i="36"/>
  <c r="X26" i="36"/>
  <c r="Y26" i="36"/>
  <c r="Z26" i="36"/>
  <c r="AA26" i="36"/>
  <c r="AB26" i="36"/>
  <c r="AC26" i="36"/>
  <c r="X27" i="36"/>
  <c r="Y27" i="36"/>
  <c r="Z27" i="36"/>
  <c r="AA27" i="36"/>
  <c r="AB27" i="36"/>
  <c r="AC27" i="36"/>
  <c r="X28" i="36"/>
  <c r="Y28" i="36"/>
  <c r="Z28" i="36"/>
  <c r="AA28" i="36"/>
  <c r="AB28" i="36"/>
  <c r="AC28" i="36"/>
  <c r="X29" i="36"/>
  <c r="Y29" i="36"/>
  <c r="Z29" i="36"/>
  <c r="AA29" i="36"/>
  <c r="AB29" i="36"/>
  <c r="AC29" i="36"/>
  <c r="X30" i="36"/>
  <c r="Y30" i="36"/>
  <c r="Z30" i="36"/>
  <c r="AA30" i="36"/>
  <c r="AB30" i="36"/>
  <c r="AC30" i="36"/>
  <c r="X31" i="36"/>
  <c r="Y31" i="36"/>
  <c r="Z31" i="36"/>
  <c r="AA31" i="36"/>
  <c r="AB31" i="36"/>
  <c r="AC31" i="36"/>
  <c r="AC7" i="36"/>
  <c r="AB7" i="36"/>
  <c r="AA7" i="36"/>
  <c r="Z7" i="36"/>
  <c r="Y7" i="36"/>
  <c r="X7" i="36"/>
  <c r="H8" i="36"/>
  <c r="I8" i="36"/>
  <c r="J8" i="36"/>
  <c r="K8" i="36"/>
  <c r="L8" i="36"/>
  <c r="M8" i="36"/>
  <c r="H9" i="36"/>
  <c r="I9" i="36"/>
  <c r="J9" i="36"/>
  <c r="K9" i="36"/>
  <c r="L9" i="36"/>
  <c r="M9" i="36"/>
  <c r="H10" i="36"/>
  <c r="I10" i="36"/>
  <c r="J10" i="36"/>
  <c r="K10" i="36"/>
  <c r="L10" i="36"/>
  <c r="M10" i="36"/>
  <c r="H11" i="36"/>
  <c r="I11" i="36"/>
  <c r="J11" i="36"/>
  <c r="K11" i="36"/>
  <c r="L11" i="36"/>
  <c r="M11" i="36"/>
  <c r="H12" i="36"/>
  <c r="I12" i="36"/>
  <c r="J12" i="36"/>
  <c r="K12" i="36"/>
  <c r="L12" i="36"/>
  <c r="M12" i="36"/>
  <c r="H13" i="36"/>
  <c r="I13" i="36"/>
  <c r="J13" i="36"/>
  <c r="K13" i="36"/>
  <c r="L13" i="36"/>
  <c r="M13" i="36"/>
  <c r="H14" i="36"/>
  <c r="I14" i="36"/>
  <c r="J14" i="36"/>
  <c r="K14" i="36"/>
  <c r="L14" i="36"/>
  <c r="M14" i="36"/>
  <c r="H15" i="36"/>
  <c r="I15" i="36"/>
  <c r="J15" i="36"/>
  <c r="K15" i="36"/>
  <c r="L15" i="36"/>
  <c r="M15" i="36"/>
  <c r="H16" i="36"/>
  <c r="I16" i="36"/>
  <c r="J16" i="36"/>
  <c r="K16" i="36"/>
  <c r="L16" i="36"/>
  <c r="M16" i="36"/>
  <c r="H17" i="36"/>
  <c r="I17" i="36"/>
  <c r="J17" i="36"/>
  <c r="K17" i="36"/>
  <c r="L17" i="36"/>
  <c r="M17" i="36"/>
  <c r="H18" i="36"/>
  <c r="I18" i="36"/>
  <c r="J18" i="36"/>
  <c r="K18" i="36"/>
  <c r="L18" i="36"/>
  <c r="M18" i="36"/>
  <c r="H19" i="36"/>
  <c r="I19" i="36"/>
  <c r="J19" i="36"/>
  <c r="K19" i="36"/>
  <c r="L19" i="36"/>
  <c r="M19" i="36"/>
  <c r="H20" i="36"/>
  <c r="I20" i="36"/>
  <c r="J20" i="36"/>
  <c r="K20" i="36"/>
  <c r="L20" i="36"/>
  <c r="M20" i="36"/>
  <c r="H21" i="36"/>
  <c r="I21" i="36"/>
  <c r="J21" i="36"/>
  <c r="K21" i="36"/>
  <c r="L21" i="36"/>
  <c r="M21" i="36"/>
  <c r="H22" i="36"/>
  <c r="I22" i="36"/>
  <c r="J22" i="36"/>
  <c r="K22" i="36"/>
  <c r="L22" i="36"/>
  <c r="M22" i="36"/>
  <c r="H23" i="36"/>
  <c r="I23" i="36"/>
  <c r="J23" i="36"/>
  <c r="K23" i="36"/>
  <c r="L23" i="36"/>
  <c r="M23" i="36"/>
  <c r="H24" i="36"/>
  <c r="I24" i="36"/>
  <c r="J24" i="36"/>
  <c r="K24" i="36"/>
  <c r="L24" i="36"/>
  <c r="M24" i="36"/>
  <c r="H25" i="36"/>
  <c r="I25" i="36"/>
  <c r="J25" i="36"/>
  <c r="K25" i="36"/>
  <c r="L25" i="36"/>
  <c r="M25" i="36"/>
  <c r="H26" i="36"/>
  <c r="I26" i="36"/>
  <c r="J26" i="36"/>
  <c r="K26" i="36"/>
  <c r="L26" i="36"/>
  <c r="M26" i="36"/>
  <c r="H27" i="36"/>
  <c r="I27" i="36"/>
  <c r="J27" i="36"/>
  <c r="K27" i="36"/>
  <c r="L27" i="36"/>
  <c r="M27" i="36"/>
  <c r="H28" i="36"/>
  <c r="I28" i="36"/>
  <c r="J28" i="36"/>
  <c r="K28" i="36"/>
  <c r="L28" i="36"/>
  <c r="M28" i="36"/>
  <c r="H29" i="36"/>
  <c r="I29" i="36"/>
  <c r="J29" i="36"/>
  <c r="K29" i="36"/>
  <c r="L29" i="36"/>
  <c r="M29" i="36"/>
  <c r="H30" i="36"/>
  <c r="I30" i="36"/>
  <c r="J30" i="36"/>
  <c r="K30" i="36"/>
  <c r="L30" i="36"/>
  <c r="M30" i="36"/>
  <c r="H31" i="36"/>
  <c r="I31" i="36"/>
  <c r="J31" i="36"/>
  <c r="K31" i="36"/>
  <c r="L31" i="36"/>
  <c r="M31" i="36"/>
  <c r="M7" i="36"/>
  <c r="L7" i="36"/>
  <c r="K7" i="36"/>
  <c r="J7" i="36"/>
  <c r="I7" i="36"/>
  <c r="H7" i="36"/>
  <c r="H5" i="36"/>
  <c r="X5" i="36" s="1"/>
  <c r="U32" i="36"/>
  <c r="AA32" i="36" s="1"/>
  <c r="V32" i="36"/>
  <c r="W32" i="36"/>
  <c r="R32" i="36"/>
  <c r="X32" i="36" s="1"/>
  <c r="S32" i="36"/>
  <c r="Y32" i="36" s="1"/>
  <c r="T32" i="36"/>
  <c r="Z32" i="36" s="1"/>
  <c r="C32" i="36"/>
  <c r="I32" i="36" s="1"/>
  <c r="F32" i="36"/>
  <c r="G32" i="36"/>
  <c r="M32" i="36" s="1"/>
  <c r="L47" i="71"/>
  <c r="M47" i="71"/>
  <c r="N47" i="71"/>
  <c r="L48" i="71"/>
  <c r="M48" i="71"/>
  <c r="N48" i="71"/>
  <c r="L49" i="71"/>
  <c r="M49" i="71"/>
  <c r="N49" i="71"/>
  <c r="L50" i="71"/>
  <c r="M50" i="71"/>
  <c r="N50" i="71"/>
  <c r="L51" i="71"/>
  <c r="M51" i="71"/>
  <c r="N51" i="71"/>
  <c r="L52" i="71"/>
  <c r="M52" i="71"/>
  <c r="N52" i="71"/>
  <c r="L53" i="71"/>
  <c r="M53" i="71"/>
  <c r="N53" i="71"/>
  <c r="L54" i="71"/>
  <c r="M54" i="71"/>
  <c r="N54" i="71"/>
  <c r="L55" i="71"/>
  <c r="M55" i="71"/>
  <c r="N55" i="71"/>
  <c r="L56" i="71"/>
  <c r="M56" i="71"/>
  <c r="N56" i="71"/>
  <c r="L57" i="71"/>
  <c r="M57" i="71"/>
  <c r="N57" i="71"/>
  <c r="N46" i="71"/>
  <c r="M46" i="71"/>
  <c r="L46" i="71"/>
  <c r="E47" i="71"/>
  <c r="F47" i="71"/>
  <c r="G47" i="71"/>
  <c r="H47" i="71"/>
  <c r="I47" i="71"/>
  <c r="J47" i="71"/>
  <c r="E48" i="71"/>
  <c r="F48" i="71"/>
  <c r="G48" i="71"/>
  <c r="H48" i="71"/>
  <c r="I48" i="71"/>
  <c r="J48" i="71"/>
  <c r="E49" i="71"/>
  <c r="F49" i="71"/>
  <c r="G49" i="71"/>
  <c r="H49" i="71"/>
  <c r="I49" i="71"/>
  <c r="J49" i="71"/>
  <c r="E50" i="71"/>
  <c r="F50" i="71"/>
  <c r="G50" i="71"/>
  <c r="H50" i="71"/>
  <c r="I50" i="71"/>
  <c r="J50" i="71"/>
  <c r="E51" i="71"/>
  <c r="F51" i="71"/>
  <c r="G51" i="71"/>
  <c r="H51" i="71"/>
  <c r="I51" i="71"/>
  <c r="J51" i="71"/>
  <c r="E52" i="71"/>
  <c r="F52" i="71"/>
  <c r="G52" i="71"/>
  <c r="H52" i="71"/>
  <c r="I52" i="71"/>
  <c r="J52" i="71"/>
  <c r="E53" i="71"/>
  <c r="F53" i="71"/>
  <c r="G53" i="71"/>
  <c r="H53" i="71"/>
  <c r="I53" i="71"/>
  <c r="J53" i="71"/>
  <c r="E54" i="71"/>
  <c r="F54" i="71"/>
  <c r="G54" i="71"/>
  <c r="H54" i="71"/>
  <c r="I54" i="71"/>
  <c r="J54" i="71"/>
  <c r="E55" i="71"/>
  <c r="F55" i="71"/>
  <c r="G55" i="71"/>
  <c r="H55" i="71"/>
  <c r="I55" i="71"/>
  <c r="J55" i="71"/>
  <c r="E56" i="71"/>
  <c r="F56" i="71"/>
  <c r="G56" i="71"/>
  <c r="H56" i="71"/>
  <c r="I56" i="71"/>
  <c r="J56" i="71"/>
  <c r="E57" i="71"/>
  <c r="F57" i="71"/>
  <c r="G57" i="71"/>
  <c r="H57" i="71"/>
  <c r="I57" i="71"/>
  <c r="J57" i="71"/>
  <c r="F46" i="71"/>
  <c r="G46" i="71"/>
  <c r="H46" i="71"/>
  <c r="I46" i="71"/>
  <c r="J46" i="71"/>
  <c r="E46" i="71"/>
  <c r="J38" i="71"/>
  <c r="I38" i="71"/>
  <c r="P38" i="71" s="1"/>
  <c r="H38" i="71"/>
  <c r="O38" i="71" s="1"/>
  <c r="G38" i="71"/>
  <c r="N38" i="71" s="1"/>
  <c r="F38" i="71"/>
  <c r="M38" i="71" s="1"/>
  <c r="E38" i="71"/>
  <c r="L38" i="71" s="1"/>
  <c r="J37" i="71"/>
  <c r="Q37" i="71" s="1"/>
  <c r="I37" i="71"/>
  <c r="P37" i="71" s="1"/>
  <c r="H37" i="71"/>
  <c r="O37" i="71" s="1"/>
  <c r="G37" i="71"/>
  <c r="N37" i="71" s="1"/>
  <c r="F37" i="71"/>
  <c r="M37" i="71" s="1"/>
  <c r="E37" i="71"/>
  <c r="L37" i="71" s="1"/>
  <c r="J36" i="71"/>
  <c r="I36" i="71"/>
  <c r="P36" i="71" s="1"/>
  <c r="H36" i="71"/>
  <c r="O36" i="71" s="1"/>
  <c r="G36" i="71"/>
  <c r="N36" i="71" s="1"/>
  <c r="F36" i="71"/>
  <c r="E36" i="71"/>
  <c r="L36" i="71" s="1"/>
  <c r="U35" i="71"/>
  <c r="T35" i="71"/>
  <c r="S35" i="71"/>
  <c r="U34" i="71"/>
  <c r="T34" i="71"/>
  <c r="S34" i="71"/>
  <c r="P34" i="71"/>
  <c r="O34" i="71"/>
  <c r="M34" i="71"/>
  <c r="L34" i="71"/>
  <c r="U33" i="71"/>
  <c r="T33" i="71"/>
  <c r="S33" i="71"/>
  <c r="P33" i="71"/>
  <c r="O33" i="71"/>
  <c r="M33" i="71"/>
  <c r="L33" i="71"/>
  <c r="U32" i="71"/>
  <c r="T32" i="71"/>
  <c r="S32" i="71"/>
  <c r="P32" i="71"/>
  <c r="O32" i="71"/>
  <c r="M32" i="71"/>
  <c r="L32" i="71"/>
  <c r="U31" i="71"/>
  <c r="T31" i="71"/>
  <c r="S31" i="71"/>
  <c r="Q31" i="71"/>
  <c r="P31" i="71"/>
  <c r="O31" i="71"/>
  <c r="N31" i="71"/>
  <c r="M31" i="71"/>
  <c r="L31" i="71"/>
  <c r="U30" i="71"/>
  <c r="T30" i="71"/>
  <c r="S30" i="71"/>
  <c r="Q30" i="71"/>
  <c r="P30" i="71"/>
  <c r="O30" i="71"/>
  <c r="N30" i="71"/>
  <c r="M30" i="71"/>
  <c r="L30" i="71"/>
  <c r="U29" i="71"/>
  <c r="T29" i="71"/>
  <c r="S29" i="71"/>
  <c r="Q29" i="71"/>
  <c r="P29" i="71"/>
  <c r="O29" i="71"/>
  <c r="N29" i="71"/>
  <c r="M29" i="71"/>
  <c r="L29" i="71"/>
  <c r="U28" i="71"/>
  <c r="T28" i="71"/>
  <c r="S28" i="71"/>
  <c r="Q28" i="71"/>
  <c r="P28" i="71"/>
  <c r="O28" i="71"/>
  <c r="N28" i="71"/>
  <c r="M28" i="71"/>
  <c r="L28" i="71"/>
  <c r="U27" i="71"/>
  <c r="T27" i="71"/>
  <c r="S27" i="71"/>
  <c r="Q27" i="71"/>
  <c r="Q35" i="71" s="1"/>
  <c r="P27" i="71"/>
  <c r="P35" i="71" s="1"/>
  <c r="O27" i="71"/>
  <c r="O35" i="71" s="1"/>
  <c r="N27" i="71"/>
  <c r="N35" i="71" s="1"/>
  <c r="M27" i="71"/>
  <c r="M35" i="71" s="1"/>
  <c r="L27" i="71"/>
  <c r="L35" i="71" s="1"/>
  <c r="L25" i="71"/>
  <c r="O8" i="71"/>
  <c r="P8" i="71"/>
  <c r="Q8" i="71"/>
  <c r="O9" i="71"/>
  <c r="P9" i="71"/>
  <c r="Q9" i="71"/>
  <c r="O10" i="71"/>
  <c r="P10" i="71"/>
  <c r="Q10" i="71"/>
  <c r="O11" i="71"/>
  <c r="P11" i="71"/>
  <c r="Q11" i="71"/>
  <c r="O12" i="71"/>
  <c r="P12" i="71"/>
  <c r="Q12" i="71"/>
  <c r="O13" i="71"/>
  <c r="P13" i="71"/>
  <c r="O14" i="71"/>
  <c r="P14" i="71"/>
  <c r="O15" i="71"/>
  <c r="P15" i="71"/>
  <c r="M9" i="71"/>
  <c r="N9" i="71"/>
  <c r="M10" i="71"/>
  <c r="N10" i="71"/>
  <c r="M11" i="71"/>
  <c r="N11" i="71"/>
  <c r="L11" i="71"/>
  <c r="L10" i="71"/>
  <c r="L9" i="71"/>
  <c r="T8" i="71"/>
  <c r="U8" i="71"/>
  <c r="S8" i="71"/>
  <c r="N12" i="71"/>
  <c r="M12" i="71"/>
  <c r="M8" i="71"/>
  <c r="N8" i="71"/>
  <c r="L12" i="71"/>
  <c r="L8" i="71"/>
  <c r="L13" i="71"/>
  <c r="M13" i="71"/>
  <c r="L14" i="71"/>
  <c r="M14" i="71"/>
  <c r="L15" i="71"/>
  <c r="M15" i="71"/>
  <c r="H17" i="71"/>
  <c r="O17" i="71" s="1"/>
  <c r="I17" i="71"/>
  <c r="P17" i="71" s="1"/>
  <c r="J17" i="71"/>
  <c r="Q17" i="71" s="1"/>
  <c r="H18" i="71"/>
  <c r="O18" i="71" s="1"/>
  <c r="I18" i="71"/>
  <c r="P18" i="71" s="1"/>
  <c r="J18" i="71"/>
  <c r="H19" i="71"/>
  <c r="O19" i="71" s="1"/>
  <c r="I19" i="71"/>
  <c r="P19" i="71" s="1"/>
  <c r="J19" i="71"/>
  <c r="Q19" i="71" s="1"/>
  <c r="F17" i="71"/>
  <c r="M17" i="71" s="1"/>
  <c r="G17" i="71"/>
  <c r="N17" i="71" s="1"/>
  <c r="F18" i="71"/>
  <c r="M18" i="71" s="1"/>
  <c r="G18" i="71"/>
  <c r="N18" i="71" s="1"/>
  <c r="F19" i="71"/>
  <c r="M19" i="71" s="1"/>
  <c r="G19" i="71"/>
  <c r="N19" i="71" s="1"/>
  <c r="S9" i="71"/>
  <c r="T9" i="71"/>
  <c r="U9" i="71"/>
  <c r="S10" i="71"/>
  <c r="T10" i="71"/>
  <c r="U10" i="71"/>
  <c r="S11" i="71"/>
  <c r="T11" i="71"/>
  <c r="U11" i="71"/>
  <c r="S12" i="71"/>
  <c r="T12" i="71"/>
  <c r="U12" i="71"/>
  <c r="S13" i="71"/>
  <c r="T13" i="71"/>
  <c r="U13" i="71"/>
  <c r="S14" i="71"/>
  <c r="T14" i="71"/>
  <c r="U14" i="71"/>
  <c r="S15" i="71"/>
  <c r="T15" i="71"/>
  <c r="U15" i="71"/>
  <c r="S16" i="71"/>
  <c r="T16" i="71"/>
  <c r="U16" i="71"/>
  <c r="AK18" i="91"/>
  <c r="BB38" i="91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39" i="68"/>
  <c r="I61" i="68"/>
  <c r="H61" i="68"/>
  <c r="J61" i="68" s="1"/>
  <c r="N90" i="86"/>
  <c r="O90" i="86"/>
  <c r="P90" i="86" s="1"/>
  <c r="N91" i="86"/>
  <c r="O91" i="86"/>
  <c r="N92" i="86"/>
  <c r="O92" i="86"/>
  <c r="P92" i="86" s="1"/>
  <c r="L90" i="86"/>
  <c r="L91" i="86"/>
  <c r="L92" i="86"/>
  <c r="F90" i="86"/>
  <c r="F91" i="86"/>
  <c r="F92" i="86"/>
  <c r="D53" i="93"/>
  <c r="C53" i="93"/>
  <c r="BB60" i="91"/>
  <c r="N82" i="70"/>
  <c r="O82" i="70"/>
  <c r="N83" i="70"/>
  <c r="O83" i="70"/>
  <c r="L82" i="70"/>
  <c r="F82" i="70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AJ44" i="91"/>
  <c r="BB34" i="91"/>
  <c r="BB35" i="91"/>
  <c r="BB36" i="91"/>
  <c r="BB37" i="91"/>
  <c r="BB56" i="91"/>
  <c r="BB57" i="91"/>
  <c r="BB58" i="91"/>
  <c r="BB59" i="91"/>
  <c r="N81" i="70"/>
  <c r="O81" i="70"/>
  <c r="N84" i="70"/>
  <c r="O84" i="70"/>
  <c r="L81" i="70"/>
  <c r="F81" i="70"/>
  <c r="B83" i="66"/>
  <c r="C83" i="66"/>
  <c r="N81" i="86"/>
  <c r="O81" i="86"/>
  <c r="N82" i="86"/>
  <c r="O82" i="86"/>
  <c r="L81" i="86"/>
  <c r="L82" i="86"/>
  <c r="F81" i="86"/>
  <c r="F82" i="86"/>
  <c r="F83" i="86"/>
  <c r="F84" i="86"/>
  <c r="N31" i="86"/>
  <c r="O31" i="86"/>
  <c r="L31" i="86"/>
  <c r="F31" i="86"/>
  <c r="O37" i="93"/>
  <c r="P37" i="93"/>
  <c r="M37" i="93"/>
  <c r="G37" i="93"/>
  <c r="B32" i="70"/>
  <c r="C32" i="70"/>
  <c r="Y97" i="101" l="1"/>
  <c r="AF96" i="101"/>
  <c r="Z97" i="101"/>
  <c r="AA97" i="101"/>
  <c r="H97" i="101"/>
  <c r="I97" i="101"/>
  <c r="P96" i="101"/>
  <c r="AP77" i="101"/>
  <c r="AP14" i="101"/>
  <c r="AO40" i="101"/>
  <c r="AO44" i="101"/>
  <c r="AO48" i="101"/>
  <c r="AP9" i="101"/>
  <c r="AQ69" i="101"/>
  <c r="AO52" i="101"/>
  <c r="AB63" i="101"/>
  <c r="AP89" i="101"/>
  <c r="AI96" i="101"/>
  <c r="X33" i="101"/>
  <c r="AO7" i="101"/>
  <c r="AO8" i="101"/>
  <c r="AO9" i="101"/>
  <c r="AO11" i="101"/>
  <c r="AO12" i="101"/>
  <c r="AQ19" i="101"/>
  <c r="AQ23" i="101"/>
  <c r="AP26" i="101"/>
  <c r="AO33" i="101"/>
  <c r="Z63" i="101"/>
  <c r="AQ40" i="101"/>
  <c r="AQ44" i="101"/>
  <c r="AP47" i="101"/>
  <c r="AQ48" i="101"/>
  <c r="AQ52" i="101"/>
  <c r="AQ60" i="101"/>
  <c r="AG62" i="101"/>
  <c r="AQ63" i="101"/>
  <c r="AO77" i="101"/>
  <c r="AP93" i="101"/>
  <c r="AQ94" i="101"/>
  <c r="AQ95" i="101"/>
  <c r="N96" i="101"/>
  <c r="AQ97" i="101"/>
  <c r="AB96" i="101"/>
  <c r="AB97" i="101" s="1"/>
  <c r="AP74" i="101"/>
  <c r="AP85" i="101"/>
  <c r="AQ86" i="101"/>
  <c r="AQ87" i="101"/>
  <c r="AP90" i="101"/>
  <c r="AO93" i="101"/>
  <c r="AP81" i="101"/>
  <c r="AQ74" i="101"/>
  <c r="AP78" i="101"/>
  <c r="AO81" i="101"/>
  <c r="AQ90" i="101"/>
  <c r="AP94" i="101"/>
  <c r="AM96" i="101"/>
  <c r="X96" i="101"/>
  <c r="X97" i="101" s="1"/>
  <c r="K96" i="101"/>
  <c r="K97" i="101" s="1"/>
  <c r="AO71" i="101"/>
  <c r="AQ77" i="101"/>
  <c r="AO79" i="101"/>
  <c r="AQ81" i="101"/>
  <c r="AQ85" i="101"/>
  <c r="AO87" i="101"/>
  <c r="AQ89" i="101"/>
  <c r="AQ93" i="101"/>
  <c r="AO95" i="101"/>
  <c r="L96" i="101"/>
  <c r="L97" i="101" s="1"/>
  <c r="AL96" i="101"/>
  <c r="AO96" i="101" s="1"/>
  <c r="AO75" i="101"/>
  <c r="AO83" i="101"/>
  <c r="AO91" i="101"/>
  <c r="AO74" i="101"/>
  <c r="AQ75" i="101"/>
  <c r="AP76" i="101"/>
  <c r="AO78" i="101"/>
  <c r="AP80" i="101"/>
  <c r="AO82" i="101"/>
  <c r="AQ83" i="101"/>
  <c r="AP84" i="101"/>
  <c r="AO86" i="101"/>
  <c r="AP88" i="101"/>
  <c r="AO90" i="101"/>
  <c r="AQ91" i="101"/>
  <c r="AP92" i="101"/>
  <c r="AO94" i="101"/>
  <c r="X63" i="101"/>
  <c r="AE62" i="101"/>
  <c r="M63" i="101"/>
  <c r="AA62" i="101"/>
  <c r="AA63" i="101" s="1"/>
  <c r="AQ42" i="101"/>
  <c r="AQ43" i="101"/>
  <c r="AQ46" i="101"/>
  <c r="AQ47" i="101"/>
  <c r="AO56" i="101"/>
  <c r="AO41" i="101"/>
  <c r="AO42" i="101"/>
  <c r="AO45" i="101"/>
  <c r="AO46" i="101"/>
  <c r="AO47" i="101"/>
  <c r="AQ50" i="101"/>
  <c r="AQ51" i="101"/>
  <c r="AQ54" i="101"/>
  <c r="AQ55" i="101"/>
  <c r="AQ56" i="101"/>
  <c r="AF62" i="101"/>
  <c r="AK62" i="101"/>
  <c r="AO60" i="101"/>
  <c r="AP42" i="101"/>
  <c r="AP46" i="101"/>
  <c r="AO49" i="101"/>
  <c r="AO50" i="101"/>
  <c r="AO53" i="101"/>
  <c r="AO54" i="101"/>
  <c r="AO55" i="101"/>
  <c r="AQ58" i="101"/>
  <c r="AQ59" i="101"/>
  <c r="AL62" i="101"/>
  <c r="AP49" i="101"/>
  <c r="AP53" i="101"/>
  <c r="AP57" i="101"/>
  <c r="AP43" i="101"/>
  <c r="AP51" i="101"/>
  <c r="AP59" i="101"/>
  <c r="AP41" i="101"/>
  <c r="AP45" i="101"/>
  <c r="AP61" i="101"/>
  <c r="Y33" i="101"/>
  <c r="AC33" i="101"/>
  <c r="AG32" i="101"/>
  <c r="Z33" i="101"/>
  <c r="I33" i="101"/>
  <c r="M33" i="101"/>
  <c r="AP33" i="101"/>
  <c r="H33" i="101"/>
  <c r="AP18" i="101"/>
  <c r="AI32" i="101"/>
  <c r="AE32" i="101"/>
  <c r="AP10" i="101"/>
  <c r="AP11" i="101"/>
  <c r="AO14" i="101"/>
  <c r="AP22" i="101"/>
  <c r="AQ24" i="101"/>
  <c r="AP27" i="101"/>
  <c r="AN32" i="101"/>
  <c r="AQ9" i="101"/>
  <c r="AQ10" i="101"/>
  <c r="AQ11" i="101"/>
  <c r="AQ12" i="101"/>
  <c r="AP15" i="101"/>
  <c r="AO18" i="101"/>
  <c r="AQ27" i="101"/>
  <c r="AP31" i="101"/>
  <c r="M32" i="101"/>
  <c r="AJ32" i="101"/>
  <c r="AO20" i="101"/>
  <c r="AO28" i="101"/>
  <c r="AQ14" i="101"/>
  <c r="AO16" i="101"/>
  <c r="AQ18" i="101"/>
  <c r="AQ22" i="101"/>
  <c r="AO24" i="101"/>
  <c r="AQ26" i="101"/>
  <c r="AQ30" i="101"/>
  <c r="AQ7" i="101"/>
  <c r="AQ8" i="101"/>
  <c r="AO10" i="101"/>
  <c r="AP13" i="101"/>
  <c r="AP17" i="101"/>
  <c r="AO19" i="101"/>
  <c r="AQ20" i="101"/>
  <c r="AP21" i="101"/>
  <c r="AP25" i="101"/>
  <c r="AO27" i="101"/>
  <c r="AQ28" i="101"/>
  <c r="AP29" i="101"/>
  <c r="O32" i="101"/>
  <c r="L32" i="101"/>
  <c r="L33" i="101" s="1"/>
  <c r="AC97" i="99"/>
  <c r="Z97" i="99"/>
  <c r="X97" i="99"/>
  <c r="AB97" i="99"/>
  <c r="H97" i="99"/>
  <c r="AP97" i="99"/>
  <c r="I97" i="99"/>
  <c r="M97" i="99"/>
  <c r="AP48" i="99"/>
  <c r="AP52" i="99"/>
  <c r="AP7" i="99"/>
  <c r="AP10" i="99"/>
  <c r="AO12" i="99"/>
  <c r="AO15" i="99"/>
  <c r="AO17" i="99"/>
  <c r="AO19" i="99"/>
  <c r="AO23" i="99"/>
  <c r="AO24" i="99"/>
  <c r="AQ47" i="99"/>
  <c r="AQ49" i="99"/>
  <c r="AQ50" i="99"/>
  <c r="AO55" i="99"/>
  <c r="AO59" i="99"/>
  <c r="AO76" i="99"/>
  <c r="AQ93" i="99"/>
  <c r="AQ95" i="99"/>
  <c r="AQ7" i="99"/>
  <c r="AQ8" i="99"/>
  <c r="AQ9" i="99"/>
  <c r="AQ14" i="99"/>
  <c r="AQ16" i="99"/>
  <c r="AQ19" i="99"/>
  <c r="AP26" i="99"/>
  <c r="AQ30" i="99"/>
  <c r="AP33" i="99"/>
  <c r="I63" i="99"/>
  <c r="M63" i="99"/>
  <c r="AO40" i="99"/>
  <c r="AO44" i="99"/>
  <c r="AO45" i="99"/>
  <c r="AO48" i="99"/>
  <c r="AO49" i="99"/>
  <c r="AO52" i="99"/>
  <c r="AQ55" i="99"/>
  <c r="AQ58" i="99"/>
  <c r="AQ59" i="99"/>
  <c r="AQ60" i="99"/>
  <c r="AO71" i="99"/>
  <c r="AQ77" i="99"/>
  <c r="AO87" i="99"/>
  <c r="AO88" i="99"/>
  <c r="AO91" i="99"/>
  <c r="AG96" i="99"/>
  <c r="AQ84" i="99"/>
  <c r="AQ94" i="99"/>
  <c r="AI96" i="99"/>
  <c r="AM96" i="99"/>
  <c r="AQ82" i="99"/>
  <c r="AP95" i="99"/>
  <c r="AQ69" i="99"/>
  <c r="AO75" i="99"/>
  <c r="AP79" i="99"/>
  <c r="AQ79" i="99"/>
  <c r="AQ81" i="99"/>
  <c r="AO82" i="99"/>
  <c r="AP82" i="99"/>
  <c r="AP84" i="99"/>
  <c r="AQ86" i="99"/>
  <c r="AQ90" i="99"/>
  <c r="AP93" i="99"/>
  <c r="AO95" i="99"/>
  <c r="AJ96" i="99"/>
  <c r="AN96" i="99"/>
  <c r="AO70" i="99"/>
  <c r="AP71" i="99"/>
  <c r="AP75" i="99"/>
  <c r="AO78" i="99"/>
  <c r="AO81" i="99"/>
  <c r="AO86" i="99"/>
  <c r="AQ88" i="99"/>
  <c r="AO89" i="99"/>
  <c r="AP91" i="99"/>
  <c r="AO94" i="99"/>
  <c r="I96" i="99"/>
  <c r="AQ70" i="99"/>
  <c r="AQ71" i="99"/>
  <c r="AQ75" i="99"/>
  <c r="AP78" i="99"/>
  <c r="AQ83" i="99"/>
  <c r="AP86" i="99"/>
  <c r="AQ91" i="99"/>
  <c r="AP94" i="99"/>
  <c r="O96" i="99"/>
  <c r="L96" i="99"/>
  <c r="L97" i="99" s="1"/>
  <c r="AO69" i="99"/>
  <c r="AO77" i="99"/>
  <c r="AO85" i="99"/>
  <c r="AO93" i="99"/>
  <c r="AA63" i="99"/>
  <c r="AF62" i="99"/>
  <c r="X63" i="99"/>
  <c r="AL62" i="99"/>
  <c r="L63" i="99"/>
  <c r="AB62" i="99"/>
  <c r="AB63" i="99" s="1"/>
  <c r="AP42" i="99"/>
  <c r="AP44" i="99"/>
  <c r="AP45" i="99"/>
  <c r="AP46" i="99"/>
  <c r="AO47" i="99"/>
  <c r="AP47" i="99"/>
  <c r="AO51" i="99"/>
  <c r="AQ57" i="99"/>
  <c r="AQ41" i="99"/>
  <c r="AQ43" i="99"/>
  <c r="AQ46" i="99"/>
  <c r="AQ51" i="99"/>
  <c r="AQ52" i="99"/>
  <c r="AO56" i="99"/>
  <c r="AO57" i="99"/>
  <c r="AI62" i="99"/>
  <c r="AO62" i="99" s="1"/>
  <c r="AP40" i="99"/>
  <c r="AO60" i="99"/>
  <c r="AO61" i="99"/>
  <c r="AO43" i="99"/>
  <c r="AP43" i="99"/>
  <c r="AQ45" i="99"/>
  <c r="AO50" i="99"/>
  <c r="AP56" i="99"/>
  <c r="AM62" i="99"/>
  <c r="AQ42" i="99"/>
  <c r="AP50" i="99"/>
  <c r="AQ53" i="99"/>
  <c r="AO58" i="99"/>
  <c r="H62" i="99"/>
  <c r="H63" i="99" s="1"/>
  <c r="AJ62" i="99"/>
  <c r="AN62" i="99"/>
  <c r="AO41" i="99"/>
  <c r="AQ44" i="99"/>
  <c r="AO53" i="99"/>
  <c r="AP55" i="99"/>
  <c r="AP58" i="99"/>
  <c r="N62" i="99"/>
  <c r="K62" i="99"/>
  <c r="K63" i="99" s="1"/>
  <c r="AQ33" i="99"/>
  <c r="Y33" i="99"/>
  <c r="AC33" i="99"/>
  <c r="AF32" i="99"/>
  <c r="I33" i="99"/>
  <c r="AO9" i="99"/>
  <c r="AP9" i="99"/>
  <c r="AO11" i="99"/>
  <c r="AO13" i="99"/>
  <c r="AP20" i="99"/>
  <c r="AP21" i="99"/>
  <c r="AO25" i="99"/>
  <c r="AB32" i="99"/>
  <c r="AB33" i="99" s="1"/>
  <c r="AA32" i="99"/>
  <c r="AA33" i="99" s="1"/>
  <c r="AQ10" i="99"/>
  <c r="AP13" i="99"/>
  <c r="AQ18" i="99"/>
  <c r="AP23" i="99"/>
  <c r="AP25" i="99"/>
  <c r="AO28" i="99"/>
  <c r="AO7" i="99"/>
  <c r="AQ11" i="99"/>
  <c r="AQ12" i="99"/>
  <c r="AO18" i="99"/>
  <c r="AQ23" i="99"/>
  <c r="AQ26" i="99"/>
  <c r="AQ27" i="99"/>
  <c r="AQ28" i="99"/>
  <c r="AQ17" i="99"/>
  <c r="N32" i="99"/>
  <c r="AK32" i="99"/>
  <c r="AP12" i="99"/>
  <c r="AQ15" i="99"/>
  <c r="AP16" i="99"/>
  <c r="AP28" i="99"/>
  <c r="AQ31" i="99"/>
  <c r="AP8" i="99"/>
  <c r="AP11" i="99"/>
  <c r="AP14" i="99"/>
  <c r="AO16" i="99"/>
  <c r="AO20" i="99"/>
  <c r="AQ21" i="99"/>
  <c r="AO27" i="99"/>
  <c r="AP27" i="99"/>
  <c r="AP30" i="99"/>
  <c r="P32" i="99"/>
  <c r="O32" i="99"/>
  <c r="X97" i="97"/>
  <c r="AB97" i="97"/>
  <c r="AA97" i="97"/>
  <c r="Y97" i="97"/>
  <c r="I97" i="97"/>
  <c r="M97" i="97"/>
  <c r="AP97" i="97"/>
  <c r="O96" i="97"/>
  <c r="AQ92" i="97"/>
  <c r="AF96" i="97"/>
  <c r="AO80" i="97"/>
  <c r="AO81" i="97"/>
  <c r="AO87" i="97"/>
  <c r="AO88" i="97"/>
  <c r="AO91" i="97"/>
  <c r="AO92" i="97"/>
  <c r="AO93" i="97"/>
  <c r="AQ22" i="97"/>
  <c r="AQ23" i="97"/>
  <c r="P32" i="97"/>
  <c r="AO78" i="97"/>
  <c r="AO84" i="97"/>
  <c r="N96" i="97"/>
  <c r="Y96" i="97"/>
  <c r="X63" i="97"/>
  <c r="AG62" i="97"/>
  <c r="AB62" i="97"/>
  <c r="AB63" i="97" s="1"/>
  <c r="AP83" i="97"/>
  <c r="AP87" i="97"/>
  <c r="AO90" i="97"/>
  <c r="AC96" i="97"/>
  <c r="AC97" i="97" s="1"/>
  <c r="AQ10" i="97"/>
  <c r="AP14" i="97"/>
  <c r="AP17" i="97"/>
  <c r="AP18" i="97"/>
  <c r="AP19" i="97"/>
  <c r="AP21" i="97"/>
  <c r="AP22" i="97"/>
  <c r="AP25" i="97"/>
  <c r="AO28" i="97"/>
  <c r="J63" i="97"/>
  <c r="AO61" i="97"/>
  <c r="AQ63" i="97"/>
  <c r="AQ70" i="97"/>
  <c r="AO75" i="97"/>
  <c r="AO76" i="97"/>
  <c r="AQ80" i="97"/>
  <c r="AQ82" i="97"/>
  <c r="AQ86" i="97"/>
  <c r="AQ88" i="97"/>
  <c r="AQ89" i="97"/>
  <c r="AQ90" i="97"/>
  <c r="AO94" i="97"/>
  <c r="AQ97" i="97"/>
  <c r="AQ69" i="97"/>
  <c r="AP70" i="97"/>
  <c r="AO71" i="97"/>
  <c r="AP76" i="97"/>
  <c r="AO77" i="97"/>
  <c r="AP79" i="97"/>
  <c r="AQ79" i="97"/>
  <c r="AQ84" i="97"/>
  <c r="AO86" i="97"/>
  <c r="AP95" i="97"/>
  <c r="AM96" i="97"/>
  <c r="AP71" i="97"/>
  <c r="AQ75" i="97"/>
  <c r="AQ76" i="97"/>
  <c r="AQ81" i="97"/>
  <c r="AO82" i="97"/>
  <c r="AP82" i="97"/>
  <c r="AO83" i="97"/>
  <c r="AP88" i="97"/>
  <c r="AO89" i="97"/>
  <c r="AP91" i="97"/>
  <c r="AQ91" i="97"/>
  <c r="H96" i="97"/>
  <c r="H97" i="97" s="1"/>
  <c r="AI96" i="97"/>
  <c r="AO69" i="97"/>
  <c r="AQ71" i="97"/>
  <c r="AQ77" i="97"/>
  <c r="AP78" i="97"/>
  <c r="AO79" i="97"/>
  <c r="AP84" i="97"/>
  <c r="AO85" i="97"/>
  <c r="AQ87" i="97"/>
  <c r="AQ93" i="97"/>
  <c r="AP94" i="97"/>
  <c r="AO95" i="97"/>
  <c r="L96" i="97"/>
  <c r="L97" i="97" s="1"/>
  <c r="Z63" i="97"/>
  <c r="AA63" i="97"/>
  <c r="H63" i="97"/>
  <c r="L63" i="97"/>
  <c r="AQ50" i="97"/>
  <c r="AQ51" i="97"/>
  <c r="AP58" i="97"/>
  <c r="AP53" i="97"/>
  <c r="AP57" i="97"/>
  <c r="AO40" i="97"/>
  <c r="AP40" i="97"/>
  <c r="AP41" i="97"/>
  <c r="AO46" i="97"/>
  <c r="AO53" i="97"/>
  <c r="AQ40" i="97"/>
  <c r="AP43" i="97"/>
  <c r="AQ47" i="97"/>
  <c r="AQ48" i="97"/>
  <c r="AQ49" i="97"/>
  <c r="AO52" i="97"/>
  <c r="AO55" i="97"/>
  <c r="AL62" i="97"/>
  <c r="AQ43" i="97"/>
  <c r="AP45" i="97"/>
  <c r="AQ53" i="97"/>
  <c r="AP54" i="97"/>
  <c r="AP55" i="97"/>
  <c r="AO58" i="97"/>
  <c r="AO41" i="97"/>
  <c r="AQ45" i="97"/>
  <c r="AP46" i="97"/>
  <c r="AO49" i="97"/>
  <c r="AO50" i="97"/>
  <c r="AO51" i="97"/>
  <c r="AQ55" i="97"/>
  <c r="AP59" i="97"/>
  <c r="AP60" i="97"/>
  <c r="AP61" i="97"/>
  <c r="AQ58" i="97"/>
  <c r="AQ41" i="97"/>
  <c r="AO42" i="97"/>
  <c r="AP44" i="97"/>
  <c r="AO47" i="97"/>
  <c r="AP51" i="97"/>
  <c r="AQ54" i="97"/>
  <c r="AO56" i="97"/>
  <c r="AP56" i="97"/>
  <c r="AP49" i="97"/>
  <c r="AO60" i="97"/>
  <c r="AQ44" i="97"/>
  <c r="AP47" i="97"/>
  <c r="AO54" i="97"/>
  <c r="AQ56" i="97"/>
  <c r="N62" i="97"/>
  <c r="AI62" i="97"/>
  <c r="Y33" i="97"/>
  <c r="AC33" i="97"/>
  <c r="AO33" i="97"/>
  <c r="Z33" i="97"/>
  <c r="H33" i="97"/>
  <c r="L33" i="97"/>
  <c r="AQ33" i="97"/>
  <c r="I33" i="97"/>
  <c r="J32" i="97"/>
  <c r="J33" i="97"/>
  <c r="AQ27" i="97"/>
  <c r="AP7" i="97"/>
  <c r="AQ14" i="97"/>
  <c r="AQ15" i="97"/>
  <c r="AQ31" i="97"/>
  <c r="AQ12" i="97"/>
  <c r="AE32" i="97"/>
  <c r="AP9" i="97"/>
  <c r="AO10" i="97"/>
  <c r="AP13" i="97"/>
  <c r="AO16" i="97"/>
  <c r="AO17" i="97"/>
  <c r="AQ24" i="97"/>
  <c r="AQ26" i="97"/>
  <c r="AP27" i="97"/>
  <c r="AP29" i="97"/>
  <c r="AN32" i="97"/>
  <c r="AQ8" i="97"/>
  <c r="AP11" i="97"/>
  <c r="AQ11" i="97"/>
  <c r="AP12" i="97"/>
  <c r="AO18" i="97"/>
  <c r="AO26" i="97"/>
  <c r="M32" i="97"/>
  <c r="M33" i="97" s="1"/>
  <c r="AP15" i="97"/>
  <c r="AQ20" i="97"/>
  <c r="AP23" i="97"/>
  <c r="AQ28" i="97"/>
  <c r="AP31" i="97"/>
  <c r="AJ32" i="97"/>
  <c r="AQ7" i="97"/>
  <c r="AP10" i="97"/>
  <c r="AQ13" i="97"/>
  <c r="AO14" i="97"/>
  <c r="AP16" i="97"/>
  <c r="AO19" i="97"/>
  <c r="AQ21" i="97"/>
  <c r="AO22" i="97"/>
  <c r="AP24" i="97"/>
  <c r="AO27" i="97"/>
  <c r="AQ29" i="97"/>
  <c r="AO30" i="97"/>
  <c r="Y97" i="94"/>
  <c r="AA97" i="94"/>
  <c r="X97" i="94"/>
  <c r="AB97" i="94"/>
  <c r="K97" i="94"/>
  <c r="H97" i="94"/>
  <c r="L97" i="94"/>
  <c r="I97" i="94"/>
  <c r="M97" i="94"/>
  <c r="AO41" i="94"/>
  <c r="AO45" i="94"/>
  <c r="AQ82" i="94"/>
  <c r="AO17" i="94"/>
  <c r="AO23" i="94"/>
  <c r="AO25" i="94"/>
  <c r="AO28" i="94"/>
  <c r="P32" i="94"/>
  <c r="AQ40" i="94"/>
  <c r="AQ41" i="94"/>
  <c r="AQ42" i="94"/>
  <c r="AQ44" i="94"/>
  <c r="AQ46" i="94"/>
  <c r="AQ47" i="94"/>
  <c r="AO80" i="94"/>
  <c r="AO81" i="94"/>
  <c r="AQ89" i="94"/>
  <c r="AQ90" i="94"/>
  <c r="AQ91" i="94"/>
  <c r="AQ94" i="94"/>
  <c r="AQ95" i="94"/>
  <c r="AG96" i="94"/>
  <c r="AQ97" i="94"/>
  <c r="AP69" i="94"/>
  <c r="AP70" i="94"/>
  <c r="AO86" i="94"/>
  <c r="AO87" i="94"/>
  <c r="AC96" i="94"/>
  <c r="AC97" i="94" s="1"/>
  <c r="AP89" i="94"/>
  <c r="AQ69" i="94"/>
  <c r="AO75" i="94"/>
  <c r="AO76" i="94"/>
  <c r="AO77" i="94"/>
  <c r="AQ83" i="94"/>
  <c r="AP85" i="94"/>
  <c r="AP86" i="94"/>
  <c r="AO91" i="94"/>
  <c r="AO92" i="94"/>
  <c r="AO93" i="94"/>
  <c r="AI96" i="94"/>
  <c r="AJ96" i="94"/>
  <c r="AP96" i="94" s="1"/>
  <c r="AP71" i="94"/>
  <c r="AQ76" i="94"/>
  <c r="AO78" i="94"/>
  <c r="AQ81" i="94"/>
  <c r="AO83" i="94"/>
  <c r="AP87" i="94"/>
  <c r="AP88" i="94"/>
  <c r="AO89" i="94"/>
  <c r="AQ92" i="94"/>
  <c r="AO94" i="94"/>
  <c r="AM96" i="94"/>
  <c r="AO69" i="94"/>
  <c r="AQ71" i="94"/>
  <c r="AQ77" i="94"/>
  <c r="AP78" i="94"/>
  <c r="AO79" i="94"/>
  <c r="AP84" i="94"/>
  <c r="AO85" i="94"/>
  <c r="AQ87" i="94"/>
  <c r="AQ93" i="94"/>
  <c r="AP94" i="94"/>
  <c r="AO95" i="94"/>
  <c r="L96" i="94"/>
  <c r="AA63" i="94"/>
  <c r="AF62" i="94"/>
  <c r="AP63" i="94"/>
  <c r="AB63" i="94"/>
  <c r="AQ63" i="94"/>
  <c r="I63" i="94"/>
  <c r="N62" i="94"/>
  <c r="J63" i="94"/>
  <c r="AB62" i="94"/>
  <c r="AQ59" i="94"/>
  <c r="AQ43" i="94"/>
  <c r="X62" i="94"/>
  <c r="X63" i="94" s="1"/>
  <c r="AO42" i="94"/>
  <c r="AO43" i="94"/>
  <c r="AO44" i="94"/>
  <c r="AP50" i="94"/>
  <c r="AQ50" i="94"/>
  <c r="AQ51" i="94"/>
  <c r="AQ52" i="94"/>
  <c r="AO57" i="94"/>
  <c r="AP57" i="94"/>
  <c r="AP58" i="94"/>
  <c r="AP59" i="94"/>
  <c r="K62" i="94"/>
  <c r="K63" i="94" s="1"/>
  <c r="AO40" i="94"/>
  <c r="AP44" i="94"/>
  <c r="AP45" i="94"/>
  <c r="AO46" i="94"/>
  <c r="AQ48" i="94"/>
  <c r="AO51" i="94"/>
  <c r="AQ54" i="94"/>
  <c r="AP55" i="94"/>
  <c r="AO56" i="94"/>
  <c r="AP60" i="94"/>
  <c r="AP61" i="94"/>
  <c r="AL62" i="94"/>
  <c r="AO13" i="94"/>
  <c r="AO15" i="94"/>
  <c r="AP12" i="94"/>
  <c r="AP26" i="94"/>
  <c r="AO29" i="94"/>
  <c r="AQ25" i="94"/>
  <c r="AQ27" i="94"/>
  <c r="AQ8" i="94"/>
  <c r="AQ11" i="94"/>
  <c r="AQ13" i="94"/>
  <c r="AQ16" i="94"/>
  <c r="AO19" i="94"/>
  <c r="AP20" i="94"/>
  <c r="AP25" i="94"/>
  <c r="AO7" i="94"/>
  <c r="AQ20" i="94"/>
  <c r="AP7" i="94"/>
  <c r="AQ29" i="94"/>
  <c r="AP12" i="36"/>
  <c r="AP7" i="36"/>
  <c r="AP29" i="36"/>
  <c r="AO26" i="36"/>
  <c r="AP20" i="36"/>
  <c r="AO78" i="36"/>
  <c r="AO94" i="36"/>
  <c r="AP95" i="36"/>
  <c r="AP94" i="36"/>
  <c r="AQ94" i="36"/>
  <c r="AQ95" i="36"/>
  <c r="AO95" i="36"/>
  <c r="AE62" i="36"/>
  <c r="X62" i="36"/>
  <c r="AP53" i="36"/>
  <c r="AO54" i="36"/>
  <c r="AP55" i="36"/>
  <c r="AP56" i="36"/>
  <c r="AP57" i="36"/>
  <c r="AP58" i="36"/>
  <c r="P37" i="100"/>
  <c r="M47" i="100"/>
  <c r="N47" i="100"/>
  <c r="M49" i="100"/>
  <c r="N52" i="100"/>
  <c r="M57" i="100"/>
  <c r="M46" i="100"/>
  <c r="M48" i="100"/>
  <c r="N49" i="100"/>
  <c r="L50" i="100"/>
  <c r="M53" i="100"/>
  <c r="H55" i="100"/>
  <c r="Q34" i="100"/>
  <c r="U38" i="100"/>
  <c r="N46" i="100"/>
  <c r="L47" i="100"/>
  <c r="L52" i="100"/>
  <c r="N53" i="100"/>
  <c r="L54" i="100"/>
  <c r="E55" i="100"/>
  <c r="I55" i="100"/>
  <c r="F56" i="100"/>
  <c r="J56" i="100"/>
  <c r="N56" i="100" s="1"/>
  <c r="U17" i="100"/>
  <c r="N17" i="100"/>
  <c r="S19" i="100"/>
  <c r="J55" i="100"/>
  <c r="N55" i="100" s="1"/>
  <c r="G56" i="100"/>
  <c r="G57" i="100"/>
  <c r="G55" i="100"/>
  <c r="H57" i="100"/>
  <c r="L46" i="100"/>
  <c r="N48" i="100"/>
  <c r="M50" i="100"/>
  <c r="N51" i="100"/>
  <c r="L53" i="100"/>
  <c r="J57" i="100"/>
  <c r="N32" i="98"/>
  <c r="Q33" i="98"/>
  <c r="Q32" i="98"/>
  <c r="M46" i="98"/>
  <c r="M48" i="98"/>
  <c r="M47" i="98"/>
  <c r="M51" i="98"/>
  <c r="Q34" i="98"/>
  <c r="M55" i="98"/>
  <c r="M37" i="98"/>
  <c r="N46" i="98"/>
  <c r="N50" i="98"/>
  <c r="P36" i="98"/>
  <c r="T37" i="98"/>
  <c r="P37" i="98"/>
  <c r="L47" i="98"/>
  <c r="L54" i="98"/>
  <c r="F57" i="98"/>
  <c r="J57" i="98"/>
  <c r="L36" i="98"/>
  <c r="Q37" i="98"/>
  <c r="L51" i="98"/>
  <c r="M52" i="98"/>
  <c r="N33" i="98"/>
  <c r="S36" i="98"/>
  <c r="O36" i="98"/>
  <c r="L37" i="98"/>
  <c r="Q38" i="98"/>
  <c r="N47" i="98"/>
  <c r="M49" i="98"/>
  <c r="N52" i="98"/>
  <c r="O17" i="98"/>
  <c r="O18" i="98"/>
  <c r="G57" i="98"/>
  <c r="S17" i="98"/>
  <c r="M19" i="98"/>
  <c r="G55" i="98"/>
  <c r="N55" i="98" s="1"/>
  <c r="H57" i="98"/>
  <c r="T19" i="98"/>
  <c r="P19" i="98"/>
  <c r="E57" i="98"/>
  <c r="I57" i="98"/>
  <c r="M57" i="98" s="1"/>
  <c r="L46" i="98"/>
  <c r="N48" i="98"/>
  <c r="M50" i="98"/>
  <c r="N51" i="98"/>
  <c r="L53" i="98"/>
  <c r="S36" i="96"/>
  <c r="T37" i="96"/>
  <c r="M46" i="96"/>
  <c r="M51" i="96"/>
  <c r="N51" i="96"/>
  <c r="M53" i="96"/>
  <c r="U38" i="96"/>
  <c r="N46" i="96"/>
  <c r="N48" i="96"/>
  <c r="M50" i="96"/>
  <c r="M52" i="96"/>
  <c r="N53" i="96"/>
  <c r="M47" i="96"/>
  <c r="N50" i="96"/>
  <c r="L51" i="96"/>
  <c r="E55" i="96"/>
  <c r="I55" i="96"/>
  <c r="F56" i="96"/>
  <c r="J56" i="96"/>
  <c r="L54" i="96"/>
  <c r="H55" i="96"/>
  <c r="J57" i="96"/>
  <c r="S17" i="96"/>
  <c r="U19" i="96"/>
  <c r="E56" i="96"/>
  <c r="L46" i="96"/>
  <c r="S18" i="96"/>
  <c r="T19" i="96"/>
  <c r="F55" i="96"/>
  <c r="J55" i="96"/>
  <c r="N55" i="96" s="1"/>
  <c r="G57" i="96"/>
  <c r="L47" i="96"/>
  <c r="M48" i="96"/>
  <c r="N49" i="96"/>
  <c r="L50" i="96"/>
  <c r="N52" i="96"/>
  <c r="M54" i="96"/>
  <c r="F57" i="96"/>
  <c r="M57" i="96" s="1"/>
  <c r="M53" i="95"/>
  <c r="S19" i="95"/>
  <c r="E56" i="95"/>
  <c r="L48" i="95"/>
  <c r="T19" i="95"/>
  <c r="E57" i="95"/>
  <c r="L57" i="95" s="1"/>
  <c r="I57" i="95"/>
  <c r="N50" i="95"/>
  <c r="AK96" i="101"/>
  <c r="Z96" i="101"/>
  <c r="AQ13" i="101"/>
  <c r="AP16" i="101"/>
  <c r="AQ21" i="101"/>
  <c r="AP24" i="101"/>
  <c r="AQ29" i="101"/>
  <c r="AK32" i="101"/>
  <c r="J32" i="101"/>
  <c r="J33" i="101" s="1"/>
  <c r="P32" i="101"/>
  <c r="AL32" i="101"/>
  <c r="AA32" i="101"/>
  <c r="AA33" i="101" s="1"/>
  <c r="AQ33" i="101"/>
  <c r="AQ41" i="101"/>
  <c r="AP44" i="101"/>
  <c r="AQ49" i="101"/>
  <c r="AP52" i="101"/>
  <c r="AQ57" i="101"/>
  <c r="AP60" i="101"/>
  <c r="AI62" i="101"/>
  <c r="H62" i="101"/>
  <c r="H63" i="101" s="1"/>
  <c r="AM62" i="101"/>
  <c r="L62" i="101"/>
  <c r="L63" i="101" s="1"/>
  <c r="N62" i="101"/>
  <c r="AQ76" i="101"/>
  <c r="AP79" i="101"/>
  <c r="AQ84" i="101"/>
  <c r="AP87" i="101"/>
  <c r="AQ92" i="101"/>
  <c r="AP95" i="101"/>
  <c r="AA96" i="101"/>
  <c r="AE96" i="101"/>
  <c r="AP97" i="101"/>
  <c r="AN62" i="101"/>
  <c r="AQ62" i="101" s="1"/>
  <c r="AC62" i="101"/>
  <c r="AC63" i="101" s="1"/>
  <c r="AJ96" i="101"/>
  <c r="AP96" i="101" s="1"/>
  <c r="I96" i="101"/>
  <c r="O96" i="101"/>
  <c r="AG96" i="101"/>
  <c r="AP12" i="101"/>
  <c r="AO15" i="101"/>
  <c r="AO23" i="101"/>
  <c r="AO31" i="101"/>
  <c r="K32" i="101"/>
  <c r="K33" i="101" s="1"/>
  <c r="N32" i="101"/>
  <c r="AB32" i="101"/>
  <c r="AB33" i="101" s="1"/>
  <c r="AF32" i="101"/>
  <c r="AM32" i="101"/>
  <c r="AO43" i="101"/>
  <c r="AO51" i="101"/>
  <c r="M62" i="101"/>
  <c r="P62" i="101"/>
  <c r="O62" i="101"/>
  <c r="AO63" i="101"/>
  <c r="AP71" i="101"/>
  <c r="AJ62" i="101"/>
  <c r="Y62" i="101"/>
  <c r="Y63" i="101" s="1"/>
  <c r="AN96" i="101"/>
  <c r="M96" i="101"/>
  <c r="M97" i="101" s="1"/>
  <c r="AQ17" i="101"/>
  <c r="AP20" i="101"/>
  <c r="AQ25" i="101"/>
  <c r="AP28" i="101"/>
  <c r="AP40" i="101"/>
  <c r="AQ45" i="101"/>
  <c r="AP48" i="101"/>
  <c r="AQ53" i="101"/>
  <c r="AP56" i="101"/>
  <c r="AQ61" i="101"/>
  <c r="AO70" i="101"/>
  <c r="AP75" i="101"/>
  <c r="AQ80" i="101"/>
  <c r="AP83" i="101"/>
  <c r="AQ88" i="101"/>
  <c r="AP91" i="101"/>
  <c r="L55" i="100"/>
  <c r="L57" i="100"/>
  <c r="N57" i="100"/>
  <c r="T17" i="100"/>
  <c r="U18" i="100"/>
  <c r="L36" i="100"/>
  <c r="P36" i="100"/>
  <c r="U36" i="100"/>
  <c r="M37" i="100"/>
  <c r="Q37" i="100"/>
  <c r="N38" i="100"/>
  <c r="S38" i="100"/>
  <c r="H56" i="100"/>
  <c r="L56" i="100" s="1"/>
  <c r="L17" i="100"/>
  <c r="M18" i="100"/>
  <c r="N19" i="100"/>
  <c r="M36" i="100"/>
  <c r="Q36" i="100"/>
  <c r="N37" i="100"/>
  <c r="S37" i="100"/>
  <c r="O38" i="100"/>
  <c r="T38" i="100"/>
  <c r="F55" i="100"/>
  <c r="M55" i="100" s="1"/>
  <c r="I56" i="100"/>
  <c r="U37" i="100"/>
  <c r="N36" i="100"/>
  <c r="L38" i="100"/>
  <c r="P38" i="100"/>
  <c r="Z32" i="99"/>
  <c r="Z33" i="99" s="1"/>
  <c r="AL32" i="99"/>
  <c r="AP15" i="99"/>
  <c r="AQ20" i="99"/>
  <c r="AO26" i="99"/>
  <c r="AP31" i="99"/>
  <c r="AI32" i="99"/>
  <c r="AM32" i="99"/>
  <c r="AG32" i="99"/>
  <c r="AN32" i="99"/>
  <c r="AO42" i="99"/>
  <c r="AO46" i="99"/>
  <c r="AO54" i="99"/>
  <c r="AQ61" i="99"/>
  <c r="O62" i="99"/>
  <c r="AK62" i="99"/>
  <c r="AQ62" i="99" s="1"/>
  <c r="Z62" i="99"/>
  <c r="Z63" i="99" s="1"/>
  <c r="AG62" i="99"/>
  <c r="AO63" i="99"/>
  <c r="AQ76" i="99"/>
  <c r="AP87" i="99"/>
  <c r="AO90" i="99"/>
  <c r="AQ92" i="99"/>
  <c r="AO14" i="99"/>
  <c r="AP19" i="99"/>
  <c r="AQ24" i="99"/>
  <c r="AO30" i="99"/>
  <c r="M32" i="99"/>
  <c r="M33" i="99" s="1"/>
  <c r="AJ32" i="99"/>
  <c r="AQ40" i="99"/>
  <c r="AQ48" i="99"/>
  <c r="AP51" i="99"/>
  <c r="AQ56" i="99"/>
  <c r="AP59" i="99"/>
  <c r="P62" i="99"/>
  <c r="AA62" i="99"/>
  <c r="AE62" i="99"/>
  <c r="AP63" i="99"/>
  <c r="AP70" i="99"/>
  <c r="AK96" i="99"/>
  <c r="J96" i="99"/>
  <c r="J97" i="99" s="1"/>
  <c r="P96" i="99"/>
  <c r="AL96" i="99"/>
  <c r="AO96" i="99" s="1"/>
  <c r="AA96" i="99"/>
  <c r="AA97" i="99" s="1"/>
  <c r="AE96" i="99"/>
  <c r="N96" i="99"/>
  <c r="AF96" i="99"/>
  <c r="L55" i="98"/>
  <c r="N57" i="98"/>
  <c r="T18" i="98"/>
  <c r="H56" i="98"/>
  <c r="L56" i="98" s="1"/>
  <c r="U19" i="98"/>
  <c r="T36" i="98"/>
  <c r="U37" i="98"/>
  <c r="G56" i="98"/>
  <c r="N56" i="98" s="1"/>
  <c r="T17" i="98"/>
  <c r="U18" i="98"/>
  <c r="U36" i="98"/>
  <c r="S38" i="98"/>
  <c r="L17" i="98"/>
  <c r="U17" i="98"/>
  <c r="S19" i="98"/>
  <c r="M36" i="98"/>
  <c r="Q36" i="98"/>
  <c r="S37" i="98"/>
  <c r="O38" i="98"/>
  <c r="T38" i="98"/>
  <c r="I56" i="98"/>
  <c r="M56" i="98" s="1"/>
  <c r="N36" i="98"/>
  <c r="L38" i="98"/>
  <c r="P38" i="98"/>
  <c r="AM32" i="97"/>
  <c r="AP32" i="97" s="1"/>
  <c r="AB32" i="97"/>
  <c r="AB33" i="97" s="1"/>
  <c r="AF32" i="97"/>
  <c r="AK96" i="97"/>
  <c r="J96" i="97"/>
  <c r="J97" i="97" s="1"/>
  <c r="M62" i="97"/>
  <c r="M63" i="97" s="1"/>
  <c r="P62" i="97"/>
  <c r="AJ62" i="97"/>
  <c r="AN62" i="97"/>
  <c r="K32" i="97"/>
  <c r="K33" i="97" s="1"/>
  <c r="N32" i="97"/>
  <c r="AK62" i="97"/>
  <c r="Z62" i="97"/>
  <c r="P96" i="97"/>
  <c r="AL96" i="97"/>
  <c r="AA96" i="97"/>
  <c r="AE96" i="97"/>
  <c r="AI32" i="97"/>
  <c r="X32" i="97"/>
  <c r="X33" i="97" s="1"/>
  <c r="AO15" i="97"/>
  <c r="AQ17" i="97"/>
  <c r="AP20" i="97"/>
  <c r="AO23" i="97"/>
  <c r="AQ25" i="97"/>
  <c r="AP28" i="97"/>
  <c r="AO31" i="97"/>
  <c r="AL32" i="97"/>
  <c r="AP52" i="97"/>
  <c r="AQ57" i="97"/>
  <c r="AO59" i="97"/>
  <c r="O62" i="97"/>
  <c r="AO63" i="97"/>
  <c r="AP75" i="97"/>
  <c r="AK32" i="97"/>
  <c r="AQ32" i="97" s="1"/>
  <c r="Y62" i="97"/>
  <c r="Y63" i="97" s="1"/>
  <c r="AC62" i="97"/>
  <c r="AC63" i="97" s="1"/>
  <c r="AM62" i="97"/>
  <c r="AJ96" i="97"/>
  <c r="AN96" i="97"/>
  <c r="O32" i="97"/>
  <c r="AG32" i="97"/>
  <c r="AE62" i="97"/>
  <c r="M55" i="96"/>
  <c r="L55" i="96"/>
  <c r="L57" i="96"/>
  <c r="N57" i="96"/>
  <c r="T36" i="96"/>
  <c r="T17" i="96"/>
  <c r="U18" i="96"/>
  <c r="L36" i="96"/>
  <c r="P36" i="96"/>
  <c r="U36" i="96"/>
  <c r="M37" i="96"/>
  <c r="Q37" i="96"/>
  <c r="N38" i="96"/>
  <c r="S38" i="96"/>
  <c r="H56" i="96"/>
  <c r="L56" i="96" s="1"/>
  <c r="T18" i="96"/>
  <c r="U37" i="96"/>
  <c r="G56" i="96"/>
  <c r="N56" i="96" s="1"/>
  <c r="L17" i="96"/>
  <c r="U17" i="96"/>
  <c r="N19" i="96"/>
  <c r="S19" i="96"/>
  <c r="M36" i="96"/>
  <c r="Q36" i="96"/>
  <c r="S37" i="96"/>
  <c r="O38" i="96"/>
  <c r="I56" i="96"/>
  <c r="M56" i="96" s="1"/>
  <c r="N36" i="96"/>
  <c r="L38" i="96"/>
  <c r="P38" i="96"/>
  <c r="Q34" i="95"/>
  <c r="U38" i="95"/>
  <c r="N46" i="95"/>
  <c r="L52" i="95"/>
  <c r="L37" i="95"/>
  <c r="N34" i="95"/>
  <c r="O36" i="95"/>
  <c r="P37" i="95"/>
  <c r="Q38" i="95"/>
  <c r="N47" i="95"/>
  <c r="N52" i="95"/>
  <c r="M57" i="95"/>
  <c r="U17" i="95"/>
  <c r="S18" i="95"/>
  <c r="E55" i="95"/>
  <c r="I55" i="95"/>
  <c r="M55" i="95" s="1"/>
  <c r="F56" i="95"/>
  <c r="J56" i="95"/>
  <c r="M49" i="95"/>
  <c r="L51" i="95"/>
  <c r="M52" i="95"/>
  <c r="N53" i="95"/>
  <c r="L54" i="95"/>
  <c r="H55" i="95"/>
  <c r="L55" i="95" s="1"/>
  <c r="O19" i="95"/>
  <c r="F55" i="95"/>
  <c r="J55" i="95"/>
  <c r="G57" i="95"/>
  <c r="L47" i="95"/>
  <c r="M48" i="95"/>
  <c r="N49" i="95"/>
  <c r="L50" i="95"/>
  <c r="F57" i="95"/>
  <c r="Q13" i="95"/>
  <c r="Q14" i="95"/>
  <c r="G55" i="95"/>
  <c r="H57" i="95"/>
  <c r="L46" i="95"/>
  <c r="N48" i="95"/>
  <c r="M50" i="95"/>
  <c r="N51" i="95"/>
  <c r="L53" i="95"/>
  <c r="J57" i="95"/>
  <c r="N56" i="95"/>
  <c r="T17" i="95"/>
  <c r="L18" i="95"/>
  <c r="U18" i="95"/>
  <c r="M19" i="95"/>
  <c r="L36" i="95"/>
  <c r="P36" i="95"/>
  <c r="U36" i="95"/>
  <c r="M37" i="95"/>
  <c r="Q37" i="95"/>
  <c r="N38" i="95"/>
  <c r="S38" i="95"/>
  <c r="H56" i="95"/>
  <c r="S17" i="95"/>
  <c r="T18" i="95"/>
  <c r="U19" i="95"/>
  <c r="T36" i="95"/>
  <c r="U37" i="95"/>
  <c r="G56" i="95"/>
  <c r="M36" i="95"/>
  <c r="Q36" i="95"/>
  <c r="S37" i="95"/>
  <c r="O38" i="95"/>
  <c r="T38" i="95"/>
  <c r="I56" i="95"/>
  <c r="M56" i="95" s="1"/>
  <c r="N36" i="95"/>
  <c r="L38" i="95"/>
  <c r="P38" i="95"/>
  <c r="AQ33" i="94"/>
  <c r="AQ15" i="94"/>
  <c r="AQ17" i="94"/>
  <c r="Y33" i="94"/>
  <c r="AC33" i="94"/>
  <c r="AO8" i="94"/>
  <c r="AP10" i="94"/>
  <c r="AP11" i="94"/>
  <c r="AO16" i="94"/>
  <c r="AQ19" i="94"/>
  <c r="AQ21" i="94"/>
  <c r="AQ23" i="94"/>
  <c r="AQ24" i="94"/>
  <c r="AO27" i="94"/>
  <c r="AO31" i="94"/>
  <c r="AJ32" i="94"/>
  <c r="X33" i="94"/>
  <c r="AP22" i="94"/>
  <c r="AQ31" i="94"/>
  <c r="AQ7" i="94"/>
  <c r="AQ9" i="94"/>
  <c r="AQ10" i="94"/>
  <c r="AP15" i="94"/>
  <c r="AP16" i="94"/>
  <c r="AP31" i="94"/>
  <c r="AO33" i="94"/>
  <c r="AP33" i="94"/>
  <c r="AP14" i="94"/>
  <c r="AQ14" i="94"/>
  <c r="AP18" i="94"/>
  <c r="AQ18" i="94"/>
  <c r="AO21" i="94"/>
  <c r="AP21" i="94"/>
  <c r="AO22" i="94"/>
  <c r="AO26" i="94"/>
  <c r="AP30" i="94"/>
  <c r="AQ30" i="94"/>
  <c r="AI32" i="94"/>
  <c r="M32" i="94"/>
  <c r="J33" i="94"/>
  <c r="AP8" i="94"/>
  <c r="AO9" i="94"/>
  <c r="AO10" i="94"/>
  <c r="AP17" i="94"/>
  <c r="AP23" i="94"/>
  <c r="AO24" i="94"/>
  <c r="AP27" i="94"/>
  <c r="N32" i="94"/>
  <c r="K32" i="94"/>
  <c r="K33" i="94" s="1"/>
  <c r="AL32" i="94"/>
  <c r="AO32" i="94" s="1"/>
  <c r="M33" i="94"/>
  <c r="H33" i="94"/>
  <c r="L33" i="94"/>
  <c r="AO11" i="94"/>
  <c r="AQ12" i="94"/>
  <c r="AP13" i="94"/>
  <c r="AO14" i="94"/>
  <c r="AO18" i="94"/>
  <c r="AO20" i="94"/>
  <c r="AQ22" i="94"/>
  <c r="AQ26" i="94"/>
  <c r="AQ28" i="94"/>
  <c r="AP29" i="94"/>
  <c r="AO30" i="94"/>
  <c r="AK32" i="94"/>
  <c r="AO12" i="94"/>
  <c r="I32" i="94"/>
  <c r="I33" i="94" s="1"/>
  <c r="O32" i="94"/>
  <c r="AE32" i="94"/>
  <c r="AN32" i="94"/>
  <c r="AP48" i="94"/>
  <c r="AQ53" i="94"/>
  <c r="AO55" i="94"/>
  <c r="O62" i="94"/>
  <c r="AP83" i="94"/>
  <c r="AQ88" i="94"/>
  <c r="AO90" i="94"/>
  <c r="AK96" i="94"/>
  <c r="AK62" i="94"/>
  <c r="Z62" i="94"/>
  <c r="Z63" i="94" s="1"/>
  <c r="AM32" i="94"/>
  <c r="AP32" i="94" s="1"/>
  <c r="AF32" i="94"/>
  <c r="Z32" i="94"/>
  <c r="Z33" i="94" s="1"/>
  <c r="AG32" i="94"/>
  <c r="AQ49" i="94"/>
  <c r="M62" i="94"/>
  <c r="M63" i="94" s="1"/>
  <c r="P62" i="94"/>
  <c r="AO63" i="94"/>
  <c r="AQ84" i="94"/>
  <c r="P96" i="94"/>
  <c r="AL96" i="94"/>
  <c r="AA96" i="94"/>
  <c r="AE96" i="94"/>
  <c r="AP97" i="94"/>
  <c r="AP9" i="94"/>
  <c r="AB32" i="94"/>
  <c r="AB33" i="94" s="1"/>
  <c r="AP40" i="94"/>
  <c r="AQ45" i="94"/>
  <c r="AO47" i="94"/>
  <c r="AP56" i="94"/>
  <c r="AQ61" i="94"/>
  <c r="AJ62" i="94"/>
  <c r="AN62" i="94"/>
  <c r="AG62" i="94"/>
  <c r="AP75" i="94"/>
  <c r="AQ80" i="94"/>
  <c r="AO82" i="94"/>
  <c r="AP91" i="94"/>
  <c r="Y62" i="94"/>
  <c r="Y63" i="94" s="1"/>
  <c r="AC62" i="94"/>
  <c r="AC63" i="94" s="1"/>
  <c r="AI62" i="94"/>
  <c r="AM62" i="94"/>
  <c r="Z96" i="94"/>
  <c r="Z97" i="94" s="1"/>
  <c r="AN96" i="94"/>
  <c r="N96" i="94"/>
  <c r="AF96" i="94"/>
  <c r="AQ76" i="36"/>
  <c r="AQ88" i="36"/>
  <c r="AP75" i="36"/>
  <c r="AP76" i="36"/>
  <c r="AP85" i="36"/>
  <c r="AP86" i="36"/>
  <c r="AP87" i="36"/>
  <c r="AP88" i="36"/>
  <c r="AO81" i="36"/>
  <c r="AO82" i="36"/>
  <c r="AO83" i="36"/>
  <c r="AO93" i="36"/>
  <c r="AQ14" i="36"/>
  <c r="AQ12" i="36"/>
  <c r="AO7" i="36"/>
  <c r="AP27" i="36"/>
  <c r="AQ40" i="36"/>
  <c r="AQ45" i="36"/>
  <c r="X63" i="36"/>
  <c r="AO19" i="36"/>
  <c r="AP79" i="36"/>
  <c r="AQ79" i="36"/>
  <c r="AQ80" i="36"/>
  <c r="AP83" i="36"/>
  <c r="AQ91" i="36"/>
  <c r="AP19" i="36"/>
  <c r="AO12" i="36"/>
  <c r="AP10" i="36"/>
  <c r="AO33" i="36"/>
  <c r="AP24" i="36"/>
  <c r="AO23" i="36"/>
  <c r="AO21" i="36"/>
  <c r="AQ71" i="36"/>
  <c r="AQ74" i="36"/>
  <c r="AO84" i="36"/>
  <c r="AO86" i="36"/>
  <c r="AO90" i="36"/>
  <c r="P96" i="36"/>
  <c r="AP93" i="36"/>
  <c r="AQ18" i="36"/>
  <c r="AP15" i="36"/>
  <c r="AP11" i="36"/>
  <c r="AQ10" i="36"/>
  <c r="AO9" i="36"/>
  <c r="AP31" i="36"/>
  <c r="AO24" i="36"/>
  <c r="AP21" i="36"/>
  <c r="I97" i="36"/>
  <c r="M97" i="36"/>
  <c r="X97" i="36"/>
  <c r="AB97" i="36"/>
  <c r="AO69" i="36"/>
  <c r="AO70" i="36"/>
  <c r="AO74" i="36"/>
  <c r="AO52" i="36"/>
  <c r="AP40" i="36"/>
  <c r="AP45" i="36"/>
  <c r="AQ46" i="36"/>
  <c r="AQ47" i="36"/>
  <c r="AQ48" i="36"/>
  <c r="AQ51" i="36"/>
  <c r="AP14" i="36"/>
  <c r="AQ8" i="36"/>
  <c r="AP28" i="36"/>
  <c r="AO27" i="36"/>
  <c r="AQ26" i="36"/>
  <c r="AO25" i="36"/>
  <c r="AQ24" i="36"/>
  <c r="AO20" i="36"/>
  <c r="AP41" i="36"/>
  <c r="AO56" i="36"/>
  <c r="AO57" i="36"/>
  <c r="AO58" i="36"/>
  <c r="AO61" i="36"/>
  <c r="AL62" i="36"/>
  <c r="AQ63" i="36"/>
  <c r="AP69" i="36"/>
  <c r="AO76" i="36"/>
  <c r="AO77" i="36"/>
  <c r="AQ82" i="36"/>
  <c r="AQ84" i="36"/>
  <c r="AQ85" i="36"/>
  <c r="AQ86" i="36"/>
  <c r="AQ87" i="36"/>
  <c r="AP89" i="36"/>
  <c r="AQ89" i="36"/>
  <c r="AP91" i="36"/>
  <c r="AP92" i="36"/>
  <c r="AF96" i="36"/>
  <c r="AO97" i="36"/>
  <c r="AM32" i="36"/>
  <c r="AP17" i="36"/>
  <c r="K97" i="36"/>
  <c r="Z97" i="36"/>
  <c r="AQ7" i="36"/>
  <c r="AO29" i="36"/>
  <c r="AQ25" i="36"/>
  <c r="AQ23" i="36"/>
  <c r="AP22" i="36"/>
  <c r="AO22" i="36"/>
  <c r="AO40" i="36"/>
  <c r="AO41" i="36"/>
  <c r="AO44" i="36"/>
  <c r="AO45" i="36"/>
  <c r="AQ53" i="36"/>
  <c r="AQ70" i="36"/>
  <c r="AQ75" i="36"/>
  <c r="AP80" i="36"/>
  <c r="AP81" i="36"/>
  <c r="AP82" i="36"/>
  <c r="AO87" i="36"/>
  <c r="AQ92" i="36"/>
  <c r="AP97" i="36"/>
  <c r="AQ50" i="36"/>
  <c r="AP42" i="36"/>
  <c r="AP43" i="36"/>
  <c r="AO48" i="36"/>
  <c r="AO49" i="36"/>
  <c r="AO50" i="36"/>
  <c r="AQ55" i="36"/>
  <c r="AP60" i="36"/>
  <c r="AP61" i="36"/>
  <c r="O62" i="36"/>
  <c r="H63" i="36"/>
  <c r="L63" i="36"/>
  <c r="AQ41" i="36"/>
  <c r="AQ42" i="36"/>
  <c r="AQ43" i="36"/>
  <c r="AP47" i="36"/>
  <c r="AP49" i="36"/>
  <c r="AQ59" i="36"/>
  <c r="AQ60" i="36"/>
  <c r="AQ61" i="36"/>
  <c r="AJ32" i="36"/>
  <c r="AA63" i="36"/>
  <c r="AJ62" i="36"/>
  <c r="AQ13" i="36"/>
  <c r="AO11" i="36"/>
  <c r="AP9" i="36"/>
  <c r="AQ30" i="36"/>
  <c r="AO28" i="36"/>
  <c r="AQ20" i="36"/>
  <c r="AO43" i="36"/>
  <c r="AQ52" i="36"/>
  <c r="AK62" i="36"/>
  <c r="Y97" i="36"/>
  <c r="AO92" i="36"/>
  <c r="AO18" i="36"/>
  <c r="AQ17" i="36"/>
  <c r="AO15" i="36"/>
  <c r="AP13" i="36"/>
  <c r="AO13" i="36"/>
  <c r="AQ11" i="36"/>
  <c r="AP33" i="36"/>
  <c r="AP30" i="36"/>
  <c r="AO30" i="36"/>
  <c r="AQ28" i="36"/>
  <c r="AP23" i="36"/>
  <c r="AQ21" i="36"/>
  <c r="AP44" i="36"/>
  <c r="AQ44" i="36"/>
  <c r="AO46" i="36"/>
  <c r="AQ49" i="36"/>
  <c r="AP50" i="36"/>
  <c r="AO51" i="36"/>
  <c r="AP54" i="36"/>
  <c r="AQ56" i="36"/>
  <c r="AQ57" i="36"/>
  <c r="AO59" i="36"/>
  <c r="N62" i="36"/>
  <c r="K63" i="36"/>
  <c r="AO63" i="36"/>
  <c r="AQ69" i="36"/>
  <c r="AP70" i="36"/>
  <c r="AO71" i="36"/>
  <c r="AP77" i="36"/>
  <c r="AP78" i="36"/>
  <c r="AO79" i="36"/>
  <c r="AQ81" i="36"/>
  <c r="AO88" i="36"/>
  <c r="AO89" i="36"/>
  <c r="N96" i="36"/>
  <c r="O96" i="36"/>
  <c r="AI96" i="36"/>
  <c r="AN32" i="36"/>
  <c r="J63" i="36"/>
  <c r="AN62" i="36"/>
  <c r="AP18" i="36"/>
  <c r="AQ16" i="36"/>
  <c r="AO14" i="36"/>
  <c r="AQ33" i="36"/>
  <c r="AO31" i="36"/>
  <c r="AP26" i="36"/>
  <c r="M63" i="36"/>
  <c r="AP48" i="36"/>
  <c r="AC97" i="36"/>
  <c r="AQ90" i="36"/>
  <c r="AL96" i="36"/>
  <c r="AO17" i="36"/>
  <c r="AQ15" i="36"/>
  <c r="AP8" i="36"/>
  <c r="AP25" i="36"/>
  <c r="AQ22" i="36"/>
  <c r="AO42" i="36"/>
  <c r="AP46" i="36"/>
  <c r="AO47" i="36"/>
  <c r="AP51" i="36"/>
  <c r="AP52" i="36"/>
  <c r="AO53" i="36"/>
  <c r="AQ54" i="36"/>
  <c r="AO55" i="36"/>
  <c r="AQ58" i="36"/>
  <c r="AP59" i="36"/>
  <c r="AO60" i="36"/>
  <c r="AF62" i="36"/>
  <c r="AB63" i="36"/>
  <c r="AP63" i="36"/>
  <c r="H97" i="36"/>
  <c r="L97" i="36"/>
  <c r="AP71" i="36"/>
  <c r="AP74" i="36"/>
  <c r="AO75" i="36"/>
  <c r="AQ77" i="36"/>
  <c r="AQ78" i="36"/>
  <c r="AO80" i="36"/>
  <c r="AQ83" i="36"/>
  <c r="AP84" i="36"/>
  <c r="AO85" i="36"/>
  <c r="AP90" i="36"/>
  <c r="AO91" i="36"/>
  <c r="AQ93" i="36"/>
  <c r="AG96" i="36"/>
  <c r="AM96" i="36"/>
  <c r="AQ97" i="36"/>
  <c r="AE96" i="36"/>
  <c r="AJ96" i="36"/>
  <c r="AN96" i="36"/>
  <c r="J97" i="36"/>
  <c r="AA97" i="36"/>
  <c r="AK96" i="36"/>
  <c r="P62" i="36"/>
  <c r="Y63" i="36"/>
  <c r="AC63" i="36"/>
  <c r="AI62" i="36"/>
  <c r="AM62" i="36"/>
  <c r="AG62" i="36"/>
  <c r="I63" i="36"/>
  <c r="Z63" i="36"/>
  <c r="O32" i="36"/>
  <c r="AF32" i="36"/>
  <c r="I33" i="36"/>
  <c r="M33" i="36"/>
  <c r="Y33" i="36"/>
  <c r="AA33" i="36"/>
  <c r="Z33" i="36"/>
  <c r="AG32" i="36"/>
  <c r="X33" i="36"/>
  <c r="AE32" i="36"/>
  <c r="L32" i="36"/>
  <c r="L33" i="36" s="1"/>
  <c r="AC32" i="36"/>
  <c r="AC33" i="36" s="1"/>
  <c r="AB32" i="36"/>
  <c r="AB33" i="36" s="1"/>
  <c r="U18" i="71"/>
  <c r="U17" i="71"/>
  <c r="Q18" i="71"/>
  <c r="N16" i="71"/>
  <c r="M16" i="71"/>
  <c r="Q32" i="71"/>
  <c r="N34" i="71"/>
  <c r="U38" i="71"/>
  <c r="N32" i="71"/>
  <c r="T36" i="71"/>
  <c r="U19" i="71"/>
  <c r="L16" i="71"/>
  <c r="Q33" i="71"/>
  <c r="Q34" i="71"/>
  <c r="Q38" i="71"/>
  <c r="U36" i="71"/>
  <c r="T37" i="71"/>
  <c r="N33" i="71"/>
  <c r="S36" i="71"/>
  <c r="U37" i="71"/>
  <c r="S38" i="71"/>
  <c r="M36" i="71"/>
  <c r="Q36" i="71"/>
  <c r="S37" i="71"/>
  <c r="T38" i="71"/>
  <c r="P16" i="71"/>
  <c r="O16" i="71"/>
  <c r="P91" i="86"/>
  <c r="P83" i="70"/>
  <c r="P84" i="70"/>
  <c r="P82" i="70"/>
  <c r="P82" i="86"/>
  <c r="P31" i="86"/>
  <c r="Q37" i="93"/>
  <c r="P81" i="70"/>
  <c r="P81" i="86"/>
  <c r="AQ32" i="101" l="1"/>
  <c r="AO32" i="101"/>
  <c r="AQ96" i="101"/>
  <c r="AO62" i="101"/>
  <c r="AP62" i="101"/>
  <c r="AP32" i="101"/>
  <c r="AQ96" i="99"/>
  <c r="AP96" i="99"/>
  <c r="AP62" i="99"/>
  <c r="AQ32" i="99"/>
  <c r="AO96" i="97"/>
  <c r="AP96" i="97"/>
  <c r="AO62" i="97"/>
  <c r="AP62" i="97"/>
  <c r="AO62" i="94"/>
  <c r="AO96" i="94"/>
  <c r="M56" i="100"/>
  <c r="L57" i="98"/>
  <c r="L56" i="95"/>
  <c r="AO32" i="99"/>
  <c r="AP32" i="99"/>
  <c r="AQ96" i="97"/>
  <c r="AO32" i="97"/>
  <c r="AQ62" i="97"/>
  <c r="N57" i="95"/>
  <c r="N55" i="95"/>
  <c r="AQ32" i="94"/>
  <c r="AP62" i="94"/>
  <c r="AQ96" i="94"/>
  <c r="AQ62" i="94"/>
  <c r="AO62" i="36"/>
  <c r="AP32" i="36"/>
  <c r="AO96" i="36"/>
  <c r="AQ62" i="36"/>
  <c r="AP96" i="36"/>
  <c r="AP62" i="36"/>
  <c r="AQ96" i="36"/>
  <c r="Q16" i="71"/>
  <c r="R41" i="91"/>
  <c r="BA18" i="91"/>
  <c r="BA17" i="91"/>
  <c r="BA16" i="91"/>
  <c r="BA15" i="91"/>
  <c r="BA14" i="91"/>
  <c r="BA13" i="91"/>
  <c r="BA12" i="91"/>
  <c r="BA11" i="91"/>
  <c r="BA10" i="91"/>
  <c r="BA9" i="91"/>
  <c r="BA8" i="91"/>
  <c r="BA7" i="91"/>
  <c r="J33" i="93"/>
  <c r="I33" i="93"/>
  <c r="B61" i="83"/>
  <c r="C61" i="83"/>
  <c r="N80" i="70"/>
  <c r="O80" i="70"/>
  <c r="L79" i="70"/>
  <c r="L80" i="70"/>
  <c r="L83" i="70"/>
  <c r="L84" i="70"/>
  <c r="F80" i="70"/>
  <c r="F83" i="70"/>
  <c r="F84" i="70"/>
  <c r="N59" i="70"/>
  <c r="O59" i="70"/>
  <c r="L59" i="70"/>
  <c r="F59" i="70"/>
  <c r="N31" i="70"/>
  <c r="O31" i="70"/>
  <c r="L31" i="70"/>
  <c r="F31" i="70"/>
  <c r="N30" i="70"/>
  <c r="O30" i="70"/>
  <c r="L30" i="70"/>
  <c r="F30" i="70"/>
  <c r="O38" i="93"/>
  <c r="P38" i="93"/>
  <c r="Q6" i="67"/>
  <c r="U42" i="91"/>
  <c r="U43" i="91"/>
  <c r="U44" i="91"/>
  <c r="BA51" i="91"/>
  <c r="BB51" i="91"/>
  <c r="BA52" i="91"/>
  <c r="BB52" i="91"/>
  <c r="BA53" i="91"/>
  <c r="BB53" i="91"/>
  <c r="BA54" i="91"/>
  <c r="BB54" i="91"/>
  <c r="BA55" i="91"/>
  <c r="BB55" i="91"/>
  <c r="BA56" i="91"/>
  <c r="BC56" i="91" s="1"/>
  <c r="BA57" i="91"/>
  <c r="BC57" i="91" s="1"/>
  <c r="BA58" i="91"/>
  <c r="BC58" i="91" s="1"/>
  <c r="BA59" i="91"/>
  <c r="BC59" i="91" s="1"/>
  <c r="BA60" i="91"/>
  <c r="BC60" i="91" s="1"/>
  <c r="BA61" i="91"/>
  <c r="BB61" i="91"/>
  <c r="BA62" i="91"/>
  <c r="BB62" i="91"/>
  <c r="Q67" i="91"/>
  <c r="Q66" i="91"/>
  <c r="Q65" i="91"/>
  <c r="R52" i="91"/>
  <c r="R53" i="91"/>
  <c r="R54" i="91"/>
  <c r="R55" i="91"/>
  <c r="R56" i="91"/>
  <c r="R57" i="91"/>
  <c r="R58" i="91"/>
  <c r="R59" i="91"/>
  <c r="R60" i="91"/>
  <c r="R61" i="91"/>
  <c r="R62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5" i="91"/>
  <c r="BA29" i="91"/>
  <c r="BA30" i="91"/>
  <c r="BA31" i="91"/>
  <c r="BA32" i="91"/>
  <c r="BA33" i="91"/>
  <c r="BA34" i="91"/>
  <c r="BC34" i="91" s="1"/>
  <c r="BA35" i="91"/>
  <c r="BC35" i="91" s="1"/>
  <c r="BA36" i="91"/>
  <c r="BC36" i="91" s="1"/>
  <c r="BA37" i="91"/>
  <c r="BC37" i="91" s="1"/>
  <c r="BA38" i="91"/>
  <c r="BC38" i="91" s="1"/>
  <c r="BA39" i="91"/>
  <c r="BA40" i="91"/>
  <c r="R30" i="91"/>
  <c r="R31" i="91"/>
  <c r="R32" i="91"/>
  <c r="R33" i="91"/>
  <c r="R34" i="91"/>
  <c r="R35" i="91"/>
  <c r="R36" i="91"/>
  <c r="R37" i="91"/>
  <c r="R38" i="91"/>
  <c r="R39" i="91"/>
  <c r="R40" i="91"/>
  <c r="R29" i="91"/>
  <c r="Q42" i="91"/>
  <c r="Q43" i="91"/>
  <c r="Q44" i="91"/>
  <c r="BB44" i="91" s="1"/>
  <c r="Q45" i="91"/>
  <c r="R45" i="91" s="1"/>
  <c r="P45" i="91"/>
  <c r="P43" i="91"/>
  <c r="P44" i="91"/>
  <c r="P42" i="91"/>
  <c r="BB8" i="91"/>
  <c r="BB9" i="91"/>
  <c r="BB10" i="91"/>
  <c r="BB11" i="91"/>
  <c r="BB12" i="91"/>
  <c r="BB13" i="91"/>
  <c r="BB14" i="91"/>
  <c r="BB15" i="91"/>
  <c r="BB16" i="91"/>
  <c r="BB17" i="91"/>
  <c r="BB18" i="91"/>
  <c r="BB7" i="91"/>
  <c r="AZ20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Q22" i="91"/>
  <c r="Q21" i="91"/>
  <c r="P20" i="91"/>
  <c r="P21" i="91"/>
  <c r="P22" i="91"/>
  <c r="P23" i="91"/>
  <c r="X7" i="87"/>
  <c r="S20" i="87"/>
  <c r="V7" i="87"/>
  <c r="V18" i="87"/>
  <c r="R67" i="91" l="1"/>
  <c r="R23" i="91"/>
  <c r="R65" i="91"/>
  <c r="R66" i="91"/>
  <c r="R44" i="91"/>
  <c r="R22" i="91"/>
  <c r="P31" i="70"/>
  <c r="R63" i="91"/>
  <c r="R42" i="91"/>
  <c r="BA63" i="91"/>
  <c r="BA19" i="91"/>
  <c r="P59" i="70"/>
  <c r="P80" i="70"/>
  <c r="P30" i="70"/>
  <c r="R21" i="91"/>
  <c r="Q38" i="93"/>
  <c r="BB63" i="91"/>
  <c r="BA41" i="91"/>
  <c r="R43" i="91"/>
  <c r="BB41" i="91"/>
  <c r="N78" i="70"/>
  <c r="O78" i="70"/>
  <c r="L78" i="70"/>
  <c r="F78" i="70"/>
  <c r="F79" i="70"/>
  <c r="N56" i="70"/>
  <c r="O56" i="70"/>
  <c r="N57" i="70"/>
  <c r="O57" i="70"/>
  <c r="N58" i="70"/>
  <c r="O58" i="70"/>
  <c r="N60" i="70"/>
  <c r="O60" i="70"/>
  <c r="L56" i="70"/>
  <c r="L57" i="70"/>
  <c r="L58" i="70"/>
  <c r="L60" i="70"/>
  <c r="F55" i="70"/>
  <c r="F56" i="70"/>
  <c r="F57" i="70"/>
  <c r="F58" i="70"/>
  <c r="F60" i="70"/>
  <c r="N27" i="70"/>
  <c r="O27" i="70"/>
  <c r="N28" i="70"/>
  <c r="O28" i="70"/>
  <c r="N29" i="70"/>
  <c r="O29" i="70"/>
  <c r="L27" i="70"/>
  <c r="L28" i="70"/>
  <c r="L29" i="70"/>
  <c r="F27" i="70"/>
  <c r="F28" i="70"/>
  <c r="F29" i="70"/>
  <c r="N88" i="68"/>
  <c r="O88" i="68"/>
  <c r="N89" i="68"/>
  <c r="O89" i="68"/>
  <c r="L88" i="68"/>
  <c r="F88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B64" i="91"/>
  <c r="F82" i="66"/>
  <c r="L82" i="66"/>
  <c r="N82" i="66"/>
  <c r="O82" i="66"/>
  <c r="J53" i="2"/>
  <c r="I53" i="2"/>
  <c r="C10" i="93"/>
  <c r="D10" i="93"/>
  <c r="R29" i="87"/>
  <c r="R11" i="87"/>
  <c r="Q33" i="87"/>
  <c r="R33" i="87"/>
  <c r="R31" i="87"/>
  <c r="S31" i="87"/>
  <c r="S29" i="87"/>
  <c r="R22" i="87"/>
  <c r="R20" i="87"/>
  <c r="Q18" i="87"/>
  <c r="R18" i="87"/>
  <c r="S18" i="87"/>
  <c r="R10" i="87"/>
  <c r="S10" i="87"/>
  <c r="S11" i="87" s="1"/>
  <c r="R9" i="87"/>
  <c r="S9" i="87"/>
  <c r="Q7" i="87"/>
  <c r="R7" i="87"/>
  <c r="S7" i="87"/>
  <c r="N24" i="83"/>
  <c r="O24" i="83"/>
  <c r="L24" i="83"/>
  <c r="L25" i="83"/>
  <c r="L55" i="70"/>
  <c r="N55" i="70"/>
  <c r="O55" i="70"/>
  <c r="L76" i="70"/>
  <c r="N76" i="70"/>
  <c r="O76" i="70"/>
  <c r="L77" i="70"/>
  <c r="N77" i="70"/>
  <c r="O77" i="70"/>
  <c r="N79" i="70"/>
  <c r="O79" i="70"/>
  <c r="F76" i="70"/>
  <c r="F77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N86" i="68"/>
  <c r="O86" i="68"/>
  <c r="N87" i="68"/>
  <c r="O87" i="68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L53" i="66"/>
  <c r="F53" i="66"/>
  <c r="E90" i="86"/>
  <c r="E91" i="86"/>
  <c r="E92" i="86"/>
  <c r="E93" i="86"/>
  <c r="E94" i="86"/>
  <c r="F94" i="86"/>
  <c r="F96" i="86"/>
  <c r="I50" i="93"/>
  <c r="J50" i="93"/>
  <c r="I53" i="93"/>
  <c r="J53" i="93"/>
  <c r="S32" i="87"/>
  <c r="S33" i="87" s="1"/>
  <c r="S21" i="87"/>
  <c r="S22" i="87" s="1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78" i="70" l="1"/>
  <c r="P89" i="68"/>
  <c r="P27" i="70"/>
  <c r="P88" i="68"/>
  <c r="P56" i="70"/>
  <c r="P28" i="70"/>
  <c r="P85" i="68"/>
  <c r="P57" i="70"/>
  <c r="P24" i="83"/>
  <c r="P58" i="70"/>
  <c r="R19" i="91"/>
  <c r="BB19" i="91"/>
  <c r="P77" i="70"/>
  <c r="P79" i="70"/>
  <c r="P60" i="70"/>
  <c r="P29" i="70"/>
  <c r="P87" i="68"/>
  <c r="P53" i="66"/>
  <c r="P91" i="83"/>
  <c r="P94" i="83"/>
  <c r="P92" i="83"/>
  <c r="P88" i="83"/>
  <c r="P22" i="70"/>
  <c r="P80" i="66"/>
  <c r="P82" i="66"/>
  <c r="P78" i="66"/>
  <c r="P81" i="66"/>
  <c r="P77" i="66"/>
  <c r="P75" i="66"/>
  <c r="P24" i="66"/>
  <c r="P76" i="70"/>
  <c r="P55" i="70"/>
  <c r="P21" i="70"/>
  <c r="P19" i="70"/>
  <c r="P30" i="68"/>
  <c r="P74" i="66"/>
  <c r="P76" i="66"/>
  <c r="P79" i="66"/>
  <c r="AZ42" i="92"/>
  <c r="AZ21" i="92"/>
  <c r="AZ66" i="92"/>
  <c r="AZ63" i="91"/>
  <c r="P24" i="70"/>
  <c r="P84" i="68"/>
  <c r="P73" i="66"/>
  <c r="P25" i="70"/>
  <c r="P23" i="70"/>
  <c r="P26" i="70"/>
  <c r="P20" i="70"/>
  <c r="P90" i="68"/>
  <c r="P86" i="68"/>
  <c r="P31" i="68"/>
  <c r="P72" i="66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BA42" i="91" s="1"/>
  <c r="AI43" i="91"/>
  <c r="BA43" i="91" s="1"/>
  <c r="AI44" i="91"/>
  <c r="AI45" i="91"/>
  <c r="BA45" i="91" s="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13" i="93"/>
  <c r="C13" i="93"/>
  <c r="BA44" i="91" l="1"/>
  <c r="BC44" i="91" s="1"/>
  <c r="AK44" i="91"/>
  <c r="P87" i="83"/>
  <c r="R64" i="91"/>
  <c r="P74" i="70"/>
  <c r="P29" i="83"/>
  <c r="P53" i="70"/>
  <c r="AZ22" i="91"/>
  <c r="P79" i="83"/>
  <c r="P54" i="70"/>
  <c r="P30" i="83"/>
  <c r="C30" i="93"/>
  <c r="D30" i="93"/>
  <c r="B94" i="70" l="1"/>
  <c r="C94" i="70"/>
  <c r="H94" i="70"/>
  <c r="I94" i="70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L94" i="70" l="1"/>
  <c r="F94" i="70"/>
  <c r="O94" i="70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O53" i="93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M38" i="93"/>
  <c r="G38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O33" i="93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Q55" i="93"/>
  <c r="Q57" i="93"/>
  <c r="J60" i="93"/>
  <c r="L48" i="93" s="1"/>
  <c r="Q48" i="93"/>
  <c r="Q49" i="93"/>
  <c r="Q54" i="93"/>
  <c r="G50" i="93"/>
  <c r="G47" i="93"/>
  <c r="O47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16" i="93"/>
  <c r="E12" i="93"/>
  <c r="E8" i="93"/>
  <c r="E9" i="93"/>
  <c r="E15" i="93"/>
  <c r="E11" i="93"/>
  <c r="E19" i="93"/>
  <c r="E14" i="93"/>
  <c r="E18" i="93"/>
  <c r="E1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AP63" i="91"/>
  <c r="AT63" i="91"/>
  <c r="AK63" i="91"/>
  <c r="AM63" i="91"/>
  <c r="AQ41" i="91"/>
  <c r="AW41" i="91"/>
  <c r="AN19" i="91"/>
  <c r="AR19" i="91"/>
  <c r="AV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AI67" i="91"/>
  <c r="BA67" i="91" s="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AI66" i="91"/>
  <c r="BA66" i="91" s="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I65" i="91"/>
  <c r="BA65" i="91" s="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BB64" i="91" s="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AI23" i="91"/>
  <c r="BA23" i="91" s="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AI22" i="91"/>
  <c r="BA22" i="91" s="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I21" i="91"/>
  <c r="BA21" i="91" s="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BA20" i="91" s="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R67" i="92" l="1"/>
  <c r="R45" i="92"/>
  <c r="AK23" i="92"/>
  <c r="R23" i="92"/>
  <c r="BB66" i="92"/>
  <c r="BC39" i="92"/>
  <c r="BC38" i="92"/>
  <c r="AK43" i="91"/>
  <c r="BB43" i="91"/>
  <c r="BC43" i="91" s="1"/>
  <c r="BC35" i="92"/>
  <c r="AK44" i="92"/>
  <c r="BC37" i="92"/>
  <c r="R66" i="92"/>
  <c r="R22" i="92"/>
  <c r="AK43" i="92"/>
  <c r="BC36" i="92"/>
  <c r="AK21" i="92"/>
  <c r="E58" i="93"/>
  <c r="E53" i="93"/>
  <c r="E47" i="93"/>
  <c r="E56" i="93"/>
  <c r="AK65" i="92"/>
  <c r="R65" i="92"/>
  <c r="BC34" i="92"/>
  <c r="R43" i="92"/>
  <c r="R21" i="92"/>
  <c r="E59" i="93"/>
  <c r="AK65" i="91"/>
  <c r="BB65" i="91"/>
  <c r="BC65" i="91" s="1"/>
  <c r="BB66" i="91"/>
  <c r="BC66" i="91" s="1"/>
  <c r="BB67" i="91"/>
  <c r="BC67" i="91" s="1"/>
  <c r="AK21" i="91"/>
  <c r="BB21" i="91"/>
  <c r="BC21" i="91" s="1"/>
  <c r="BB22" i="91"/>
  <c r="BC22" i="91" s="1"/>
  <c r="BB23" i="91"/>
  <c r="BC23" i="91" s="1"/>
  <c r="R20" i="91"/>
  <c r="BB20" i="91"/>
  <c r="BC20" i="91" s="1"/>
  <c r="E54" i="93"/>
  <c r="BC31" i="92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BC66" i="92" s="1"/>
  <c r="R64" i="92"/>
  <c r="AK42" i="92"/>
  <c r="AK20" i="92"/>
  <c r="AK64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BC67" i="92" s="1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C45" i="92" s="1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B44" i="92"/>
  <c r="AK66" i="92"/>
  <c r="A41" i="92"/>
  <c r="BB19" i="92"/>
  <c r="BC19" i="92" s="1"/>
  <c r="BB20" i="92"/>
  <c r="BB21" i="92"/>
  <c r="BB22" i="92"/>
  <c r="BB23" i="92"/>
  <c r="BC23" i="92" s="1"/>
  <c r="AK20" i="91"/>
  <c r="AK41" i="91"/>
  <c r="AK42" i="91"/>
  <c r="BC63" i="91"/>
  <c r="BC64" i="91"/>
  <c r="AK22" i="91"/>
  <c r="AK23" i="91"/>
  <c r="BC44" i="92" l="1"/>
  <c r="BC21" i="92"/>
  <c r="BC22" i="92"/>
  <c r="BC43" i="92"/>
  <c r="BC65" i="92"/>
  <c r="E60" i="93"/>
  <c r="K40" i="93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C95" i="86"/>
  <c r="B95" i="86"/>
  <c r="F61" i="70" l="1"/>
  <c r="E95" i="86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D53" i="2" l="1"/>
  <c r="C53" i="2"/>
  <c r="C7" i="2" l="1"/>
  <c r="D7" i="2"/>
  <c r="C10" i="2"/>
  <c r="D10" i="2"/>
  <c r="N28" i="66"/>
  <c r="O28" i="66"/>
  <c r="L28" i="66"/>
  <c r="F28" i="66"/>
  <c r="N25" i="66"/>
  <c r="O25" i="66"/>
  <c r="N26" i="66"/>
  <c r="O26" i="66"/>
  <c r="N27" i="66"/>
  <c r="O27" i="66"/>
  <c r="N29" i="66"/>
  <c r="O29" i="66"/>
  <c r="L25" i="66"/>
  <c r="F25" i="66"/>
  <c r="B61" i="3"/>
  <c r="C61" i="3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H32" i="70"/>
  <c r="I32" i="70"/>
  <c r="B32" i="66"/>
  <c r="C32" i="66"/>
  <c r="F32" i="70" l="1"/>
  <c r="P28" i="66"/>
  <c r="P29" i="66"/>
  <c r="P25" i="66"/>
  <c r="P27" i="66"/>
  <c r="P26" i="66"/>
  <c r="P60" i="83"/>
  <c r="P59" i="83"/>
  <c r="J62" i="3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55" i="83"/>
  <c r="O55" i="83"/>
  <c r="N56" i="83"/>
  <c r="O56" i="83"/>
  <c r="L55" i="83"/>
  <c r="K59" i="83"/>
  <c r="K60" i="83"/>
  <c r="I61" i="83"/>
  <c r="H61" i="83"/>
  <c r="D59" i="83"/>
  <c r="E59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7" i="86"/>
  <c r="O57" i="86"/>
  <c r="L57" i="86"/>
  <c r="F57" i="86"/>
  <c r="N56" i="3"/>
  <c r="O56" i="3"/>
  <c r="L56" i="3"/>
  <c r="F56" i="3"/>
  <c r="P91" i="68" l="1"/>
  <c r="P56" i="68"/>
  <c r="P92" i="68"/>
  <c r="P58" i="83"/>
  <c r="P30" i="66"/>
  <c r="P22" i="66"/>
  <c r="P52" i="66"/>
  <c r="P89" i="86"/>
  <c r="P88" i="86"/>
  <c r="P94" i="68"/>
  <c r="P93" i="68"/>
  <c r="P51" i="66"/>
  <c r="P57" i="83"/>
  <c r="P23" i="66"/>
  <c r="P18" i="70"/>
  <c r="P56" i="83"/>
  <c r="P57" i="8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L57" i="3"/>
  <c r="N57" i="3"/>
  <c r="O57" i="3"/>
  <c r="L58" i="3"/>
  <c r="N58" i="3"/>
  <c r="O58" i="3"/>
  <c r="F57" i="3"/>
  <c r="N54" i="66"/>
  <c r="O54" i="66"/>
  <c r="L54" i="66"/>
  <c r="F54" i="66"/>
  <c r="N59" i="86"/>
  <c r="O59" i="86"/>
  <c r="L59" i="86"/>
  <c r="F59" i="86"/>
  <c r="P54" i="86" l="1"/>
  <c r="P50" i="66"/>
  <c r="P49" i="66"/>
  <c r="P56" i="86"/>
  <c r="P83" i="68"/>
  <c r="P82" i="68"/>
  <c r="P59" i="68"/>
  <c r="P48" i="66"/>
  <c r="P52" i="86"/>
  <c r="P58" i="68"/>
  <c r="P53" i="86"/>
  <c r="P79" i="68"/>
  <c r="P58" i="3"/>
  <c r="P80" i="68"/>
  <c r="P59" i="86"/>
  <c r="P57" i="3"/>
  <c r="P54" i="66"/>
  <c r="N77" i="68" l="1"/>
  <c r="O77" i="68"/>
  <c r="N78" i="68"/>
  <c r="O78" i="68"/>
  <c r="L77" i="68"/>
  <c r="L78" i="68"/>
  <c r="F77" i="68"/>
  <c r="N27" i="68"/>
  <c r="O27" i="68"/>
  <c r="L27" i="68"/>
  <c r="F27" i="68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8" i="86"/>
  <c r="P77" i="68"/>
  <c r="P78" i="68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84" i="86"/>
  <c r="O84" i="86"/>
  <c r="N85" i="86"/>
  <c r="O85" i="86"/>
  <c r="L84" i="86"/>
  <c r="F52" i="3"/>
  <c r="N52" i="3"/>
  <c r="O52" i="3"/>
  <c r="L52" i="3"/>
  <c r="N75" i="83"/>
  <c r="O75" i="83"/>
  <c r="L75" i="83"/>
  <c r="F75" i="83"/>
  <c r="P20" i="66" l="1"/>
  <c r="P31" i="66"/>
  <c r="P75" i="83"/>
  <c r="P70" i="66"/>
  <c r="P19" i="66"/>
  <c r="P21" i="66"/>
  <c r="P71" i="66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P65" i="66" l="1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E83" i="86"/>
  <c r="D83" i="86"/>
  <c r="K82" i="86"/>
  <c r="J82" i="86"/>
  <c r="E82" i="86"/>
  <c r="D82" i="86"/>
  <c r="K81" i="86"/>
  <c r="J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K31" i="86"/>
  <c r="J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E96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Q25" i="2"/>
  <c r="M25" i="2"/>
  <c r="G25" i="2"/>
  <c r="F83" i="66" l="1"/>
  <c r="N55" i="66"/>
  <c r="E96" i="83"/>
  <c r="P96" i="83"/>
  <c r="P20" i="83"/>
  <c r="P47" i="66"/>
  <c r="O55" i="66"/>
  <c r="P46" i="66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B95" i="3"/>
  <c r="C95" i="3"/>
  <c r="P55" i="66" l="1"/>
  <c r="P95" i="83"/>
  <c r="P61" i="83"/>
  <c r="P32" i="83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F37" i="3"/>
  <c r="L37" i="3" s="1"/>
  <c r="P37" i="3" s="1"/>
  <c r="L5" i="3"/>
  <c r="P5" i="3" s="1"/>
  <c r="O5" i="34"/>
  <c r="S5" i="34" s="1"/>
  <c r="G45" i="2"/>
  <c r="M45" i="2" s="1"/>
  <c r="F66" i="3" l="1"/>
  <c r="L66" i="3" s="1"/>
  <c r="P66" i="3" s="1"/>
  <c r="L37" i="70" l="1"/>
  <c r="L66" i="70" s="1"/>
  <c r="F37" i="70"/>
  <c r="F66" i="70" s="1"/>
  <c r="L37" i="68"/>
  <c r="L66" i="68" s="1"/>
  <c r="F37" i="68"/>
  <c r="F66" i="68" s="1"/>
  <c r="L60" i="66"/>
  <c r="F60" i="66"/>
  <c r="L38" i="3"/>
  <c r="F38" i="3"/>
  <c r="F67" i="3" s="1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P92" i="3" l="1"/>
  <c r="P90" i="3"/>
  <c r="P89" i="3"/>
  <c r="P91" i="3"/>
  <c r="I61" i="3" l="1"/>
  <c r="H61" i="3" l="1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N87" i="3"/>
  <c r="O87" i="3"/>
  <c r="N88" i="3"/>
  <c r="O88" i="3"/>
  <c r="L87" i="3"/>
  <c r="L88" i="3"/>
  <c r="F87" i="3"/>
  <c r="F88" i="3"/>
  <c r="F61" i="68" l="1"/>
  <c r="P87" i="3"/>
  <c r="N61" i="68"/>
  <c r="O61" i="68"/>
  <c r="P88" i="3"/>
  <c r="L61" i="68"/>
  <c r="T19" i="71"/>
  <c r="E19" i="71"/>
  <c r="L19" i="71" s="1"/>
  <c r="T18" i="71"/>
  <c r="E18" i="71"/>
  <c r="L18" i="71" s="1"/>
  <c r="T17" i="71"/>
  <c r="E17" i="71"/>
  <c r="L17" i="71" s="1"/>
  <c r="L6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S17" i="71" l="1"/>
  <c r="S18" i="71"/>
  <c r="S19" i="71"/>
  <c r="P61" i="68"/>
  <c r="C67" i="3"/>
  <c r="B67" i="3"/>
  <c r="C38" i="3"/>
  <c r="K38" i="3" s="1"/>
  <c r="B38" i="3"/>
  <c r="J38" i="3" s="1"/>
  <c r="I13" i="34" l="1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R6" i="67" s="1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2" i="68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R8" i="67" l="1"/>
  <c r="P61" i="70"/>
  <c r="P95" i="68"/>
  <c r="E62" i="70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I12" i="49" l="1"/>
  <c r="I19" i="49"/>
  <c r="P17" i="49"/>
  <c r="N20" i="49"/>
  <c r="P20" i="49" s="1"/>
  <c r="I7" i="49"/>
  <c r="N21" i="49"/>
  <c r="P21" i="49" s="1"/>
  <c r="I18" i="49"/>
  <c r="T18" i="49"/>
  <c r="T21" i="49"/>
  <c r="T20" i="49"/>
  <c r="H19" i="49"/>
  <c r="N19" i="49"/>
  <c r="P19" i="49" s="1"/>
  <c r="S19" i="49"/>
  <c r="T19" i="49" s="1"/>
  <c r="G17" i="49"/>
  <c r="G21" i="49"/>
  <c r="I21" i="49" s="1"/>
  <c r="F17" i="49"/>
  <c r="G20" i="49"/>
  <c r="I20" i="49" s="1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J60" i="2" s="1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13" i="2"/>
  <c r="I13" i="2"/>
  <c r="D13" i="2"/>
  <c r="D20" i="2" s="1"/>
  <c r="C13" i="2"/>
  <c r="C20" i="2" s="1"/>
  <c r="C25" i="2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N82" i="3"/>
  <c r="O82" i="3"/>
  <c r="N83" i="3"/>
  <c r="O83" i="3"/>
  <c r="L82" i="3"/>
  <c r="L83" i="3"/>
  <c r="F82" i="3"/>
  <c r="F83" i="3"/>
  <c r="F81" i="3"/>
  <c r="F84" i="3"/>
  <c r="F85" i="3"/>
  <c r="F86" i="3"/>
  <c r="L81" i="3"/>
  <c r="N81" i="3"/>
  <c r="O81" i="3"/>
  <c r="L6" i="34"/>
  <c r="K6" i="34"/>
  <c r="B32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K53" i="3"/>
  <c r="L53" i="3"/>
  <c r="K54" i="3"/>
  <c r="K55" i="3"/>
  <c r="K56" i="3"/>
  <c r="K57" i="3"/>
  <c r="K58" i="3"/>
  <c r="K59" i="3"/>
  <c r="L59" i="3"/>
  <c r="K60" i="3"/>
  <c r="L60" i="3"/>
  <c r="K62" i="3"/>
  <c r="L62" i="3"/>
  <c r="L39" i="3"/>
  <c r="K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G7" i="34"/>
  <c r="G11" i="34"/>
  <c r="H32" i="36" l="1"/>
  <c r="H33" i="36" s="1"/>
  <c r="AI32" i="36"/>
  <c r="I20" i="2"/>
  <c r="J20" i="2"/>
  <c r="P50" i="2"/>
  <c r="O10" i="2"/>
  <c r="O30" i="2"/>
  <c r="L46" i="2"/>
  <c r="F46" i="2"/>
  <c r="K45" i="2"/>
  <c r="E45" i="2"/>
  <c r="E46" i="2"/>
  <c r="K46" i="2"/>
  <c r="P13" i="2"/>
  <c r="C40" i="2"/>
  <c r="I17" i="34"/>
  <c r="H17" i="34"/>
  <c r="I60" i="2"/>
  <c r="M15" i="34"/>
  <c r="O16" i="34"/>
  <c r="G33" i="2"/>
  <c r="R18" i="34"/>
  <c r="S18" i="34" s="1"/>
  <c r="Q15" i="2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E96" i="3"/>
  <c r="P70" i="3"/>
  <c r="O95" i="3"/>
  <c r="P60" i="3"/>
  <c r="F61" i="3"/>
  <c r="M53" i="2"/>
  <c r="Q32" i="2"/>
  <c r="Q31" i="2"/>
  <c r="G30" i="2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Q48" i="2"/>
  <c r="P30" i="2"/>
  <c r="Q16" i="2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Q40" i="2" l="1"/>
  <c r="K40" i="2"/>
  <c r="K60" i="2"/>
  <c r="K20" i="2"/>
  <c r="Q20" i="2"/>
  <c r="F20" i="2"/>
  <c r="L20" i="2"/>
  <c r="L60" i="2"/>
  <c r="L40" i="2"/>
  <c r="E20" i="2"/>
  <c r="D60" i="2" l="1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  <c r="D32" i="36"/>
  <c r="AK32" i="36" s="1"/>
  <c r="AQ32" i="36" s="1"/>
  <c r="E32" i="36"/>
  <c r="AL32" i="36" s="1"/>
  <c r="AO32" i="36" s="1"/>
  <c r="N32" i="36" l="1"/>
  <c r="K32" i="36"/>
  <c r="K33" i="36" s="1"/>
  <c r="J32" i="36"/>
  <c r="J33" i="36" s="1"/>
  <c r="P32" i="36"/>
</calcChain>
</file>

<file path=xl/sharedStrings.xml><?xml version="1.0" encoding="utf-8"?>
<sst xmlns="http://schemas.openxmlformats.org/spreadsheetml/2006/main" count="2966" uniqueCount="260">
  <si>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</si>
  <si>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</si>
  <si>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</si>
  <si>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</si>
  <si>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</si>
  <si>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</si>
  <si>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</si>
  <si>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</si>
  <si>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</si>
  <si>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</si>
  <si>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</si>
  <si>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</si>
  <si>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</si>
  <si>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</si>
  <si>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</si>
  <si>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</si>
  <si>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</si>
  <si>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</si>
  <si>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</si>
  <si>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</si>
  <si>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</si>
  <si>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</si>
  <si>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</si>
  <si>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</si>
  <si>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</si>
  <si>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</si>
  <si>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</si>
  <si>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</si>
  <si>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</si>
  <si>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</si>
  <si>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</si>
  <si>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</si>
  <si>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</si>
  <si>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</si>
  <si>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</si>
  <si>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</si>
  <si>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</si>
  <si>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</si>
  <si>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</si>
  <si>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</si>
  <si>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</si>
  <si>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</si>
  <si>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</si>
  <si>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</si>
  <si>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</si>
  <si>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</si>
  <si>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</si>
  <si>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</si>
  <si>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</si>
  <si>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</si>
  <si>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</si>
  <si>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</si>
  <si>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</si>
  <si>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</si>
  <si>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</si>
  <si>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</si>
  <si>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</si>
  <si>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</si>
  <si>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</si>
  <si>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</si>
  <si>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</si>
  <si>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</si>
  <si>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</si>
  <si>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</si>
  <si>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</si>
  <si>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</si>
  <si>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</si>
  <si>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</si>
  <si>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</si>
  <si>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</si>
  <si>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</si>
  <si>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</si>
  <si>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</si>
  <si>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</si>
  <si>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</si>
  <si>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</si>
  <si>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</si>
  <si>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</si>
  <si>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</si>
  <si>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</si>
  <si>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</si>
  <si>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</si>
  <si>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</si>
  <si>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</si>
  <si>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</si>
  <si>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</si>
  <si>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</si>
  <si>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</si>
  <si>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</si>
  <si>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</si>
  <si>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</si>
  <si>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</si>
  <si>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</si>
  <si>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</si>
  <si>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</si>
  <si>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</si>
  <si>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</si>
  <si>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</si>
  <si>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</si>
  <si>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</si>
  <si>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</si>
  <si>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</si>
  <si>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</si>
  <si>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</si>
  <si>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</si>
  <si>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</si>
  <si>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</si>
  <si>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</si>
  <si>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</si>
  <si>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</si>
  <si>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</si>
  <si>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</si>
  <si>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</si>
  <si>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</si>
  <si>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</si>
  <si>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</si>
  <si>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</si>
  <si>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</si>
  <si>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</si>
  <si>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</si>
  <si>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</si>
  <si>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</si>
  <si>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</si>
  <si>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</si>
  <si>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</si>
  <si>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</si>
  <si>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</si>
  <si>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</si>
  <si>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Vinho Verde -  Branco e Acondicionamento até 2 litros -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</si>
  <si>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</si>
  <si>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</si>
  <si>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</si>
  <si>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</si>
  <si>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</si>
  <si>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</si>
  <si>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</si>
  <si>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</si>
  <si>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</si>
  <si>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</si>
  <si>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</si>
  <si>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</si>
  <si>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</si>
  <si>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</si>
  <si>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2015 - Dados Definitivos Revistos</t>
  </si>
  <si>
    <t>2024 - Dados Definitivos (08-08-2025)</t>
  </si>
  <si>
    <t>FRANCA</t>
  </si>
  <si>
    <t>E.U.AMERICA</t>
  </si>
  <si>
    <t>BRASIL</t>
  </si>
  <si>
    <t>REINO UNIDO</t>
  </si>
  <si>
    <t>ANGOLA</t>
  </si>
  <si>
    <t>CANADA</t>
  </si>
  <si>
    <t>PAISES BAIXOS</t>
  </si>
  <si>
    <t>ALEMANHA</t>
  </si>
  <si>
    <t>BELGICA</t>
  </si>
  <si>
    <t>POLONIA</t>
  </si>
  <si>
    <t>FEDERAÇÃO RUSSA</t>
  </si>
  <si>
    <t>ESPANHA</t>
  </si>
  <si>
    <t>SUICA</t>
  </si>
  <si>
    <t>SUECIA</t>
  </si>
  <si>
    <t>DINAMARCA</t>
  </si>
  <si>
    <t>PAISES PT N/ DETERM.</t>
  </si>
  <si>
    <t>NORUEGA</t>
  </si>
  <si>
    <t>LUXEMBURGO</t>
  </si>
  <si>
    <t>FINLANDIA</t>
  </si>
  <si>
    <t>ITALIA</t>
  </si>
  <si>
    <t>JAPAO</t>
  </si>
  <si>
    <t>GUINE BISSAU</t>
  </si>
  <si>
    <t>IRLANDA</t>
  </si>
  <si>
    <t>UCRANIA</t>
  </si>
  <si>
    <t>CHINA</t>
  </si>
  <si>
    <t>LETONIA</t>
  </si>
  <si>
    <t>ROMENIA</t>
  </si>
  <si>
    <t>AUSTRIA</t>
  </si>
  <si>
    <t>CHIPRE</t>
  </si>
  <si>
    <t>ESTONIA</t>
  </si>
  <si>
    <t>REP. CHECA</t>
  </si>
  <si>
    <t>LITUANIA</t>
  </si>
  <si>
    <t>BULGARIA</t>
  </si>
  <si>
    <t>HUNGRIA</t>
  </si>
  <si>
    <t>COREIA DO SUL</t>
  </si>
  <si>
    <t>AUSTRALIA</t>
  </si>
  <si>
    <t>MOCAMBIQUE</t>
  </si>
  <si>
    <t>MACAU</t>
  </si>
  <si>
    <t>ISRAEL</t>
  </si>
  <si>
    <t>CABO VERDE</t>
  </si>
  <si>
    <t>MEXICO</t>
  </si>
  <si>
    <t>SUAZILANDIA</t>
  </si>
  <si>
    <t>BIELORRUSSIA</t>
  </si>
  <si>
    <t>GRECIA</t>
  </si>
  <si>
    <t>AFRICA DO SUL</t>
  </si>
  <si>
    <t>2025 - Dados Preliminares (10-12-2025)</t>
  </si>
  <si>
    <t>dez 2023 a nov 2024</t>
  </si>
  <si>
    <t>dez 2024 a nov 2025</t>
  </si>
  <si>
    <t>COLOMBIA</t>
  </si>
  <si>
    <t>ANDORRA</t>
  </si>
  <si>
    <t>COSTA RICA</t>
  </si>
  <si>
    <t>NAMIBIA</t>
  </si>
  <si>
    <t>PARAGUAI</t>
  </si>
  <si>
    <t>jan-dez</t>
  </si>
  <si>
    <t>Exportações por Tipo de Produto - dezembro 2025 vs dezembro 2024</t>
  </si>
  <si>
    <t>Evolução das Exportações de Vinho (NC 2204) por Mercado / Acondicionamento - dezembro 2025 vs dezembro  2024</t>
  </si>
  <si>
    <t>Evolução das Exportações com Destino a uma Seleção de Mercados (NC 2204) - dezembro 2025 vs dezembro 2024</t>
  </si>
  <si>
    <t>Vinho Tinto</t>
  </si>
  <si>
    <t>Vinho Branco</t>
  </si>
  <si>
    <t>jan - dez</t>
  </si>
  <si>
    <t>Peso (%)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</si>
  <si>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</rPr>
      <t xml:space="preserve"> 2025-2024 (%)</t>
    </r>
  </si>
  <si>
    <t>PREÇO MÉDIO (Euro / litro)</t>
  </si>
  <si>
    <t>VALOR (1000 €)</t>
  </si>
  <si>
    <t>VOLUME (HL)</t>
  </si>
  <si>
    <t>&lt;</t>
  </si>
  <si>
    <t>Volume (HL)</t>
  </si>
  <si>
    <t>Valor (1.000 €)</t>
  </si>
  <si>
    <t>Peso (%) em Volume</t>
  </si>
  <si>
    <t>Peso (%) em Valor</t>
  </si>
  <si>
    <t>Volume</t>
  </si>
  <si>
    <t>Valor</t>
  </si>
  <si>
    <t>Preço Médio</t>
  </si>
  <si>
    <t>Evolução das Exportações de Vinho Tranquilo (Vinho DO + Vinho IG + Vinho (ex-mesa)) por Mercado / Acondicionamento</t>
  </si>
  <si>
    <t>Evolução das Exportações de Vinho Tranquilo (Vinho DO + Vinho IG + Vinho (ex-mesa)) com Destino a uma Seleção de Países</t>
  </si>
  <si>
    <t>Evolução das Exportações de Vinho Tranquilo (Vinho DO + Vinho IG ) por Mercado / Acondicionamento</t>
  </si>
  <si>
    <t>Evolução das Exportações de Vinho Tranquilo (Vinho DO + Vinho  IG ) com Destino a uma Seleção de Países</t>
  </si>
  <si>
    <t>Evolução das Exportações de Vinho Tranquilo (Vinho DO) por Mercado / Acondicionamento</t>
  </si>
  <si>
    <t>Evolução das Exportações de Vinho Tranquilo (Vinho IG) por Mercado / Acondicionamento</t>
  </si>
  <si>
    <t>Evolução das Exportações de Vinho Tranquilo (Vinho DO) com Destino a uma Seleção de Países</t>
  </si>
  <si>
    <t>Evolução das Exportações de Vinho Tranquilo (Vinho IG) com Destino a uma Seleção de Países</t>
  </si>
  <si>
    <t>Evolução das Exportações de Vinho Tranquilo (Vinho (ex-mesa) por Mercado / Acondicionamento</t>
  </si>
  <si>
    <t>Evolução das Exportações de Vinho Tranquilo (Vinho (ex-mesa)) com Destino a uma Seleção de Países</t>
  </si>
  <si>
    <t>REP. ESLOVACA</t>
  </si>
  <si>
    <t>S.TOME PRINCIPE</t>
  </si>
  <si>
    <t>EMIRATOS ARABES</t>
  </si>
  <si>
    <t>URUGUAI</t>
  </si>
  <si>
    <t>NIGERIA</t>
  </si>
  <si>
    <t>MALTA</t>
  </si>
  <si>
    <t>IRAQUE</t>
  </si>
  <si>
    <t>SERVIA</t>
  </si>
  <si>
    <t>SINGAPURA</t>
  </si>
  <si>
    <t>GANA</t>
  </si>
  <si>
    <t>HONG-KONG</t>
  </si>
  <si>
    <t>ZAIRE</t>
  </si>
  <si>
    <t>CAMAROES</t>
  </si>
  <si>
    <t>RUANDA</t>
  </si>
  <si>
    <t>ISLANDIA</t>
  </si>
  <si>
    <t>ESLOVENIA</t>
  </si>
  <si>
    <t>MARROCOS</t>
  </si>
  <si>
    <t>TURQUIA</t>
  </si>
  <si>
    <t>PROV/ABAST.BORDO PT</t>
  </si>
  <si>
    <t>VENEZUELA</t>
  </si>
  <si>
    <t>NOVA ZELANDIA</t>
  </si>
  <si>
    <t>INDONESIA</t>
  </si>
  <si>
    <t>TAIWAN</t>
  </si>
  <si>
    <t>COSTA DO MARFIM</t>
  </si>
  <si>
    <t>REP.DOMINICANA</t>
  </si>
  <si>
    <t>CATAR</t>
  </si>
  <si>
    <t>ARGENTINA</t>
  </si>
  <si>
    <t>MALASIA</t>
  </si>
  <si>
    <t>5 - Exportações por Tipo de produto -dezembro 2025 vs dezembro 2024</t>
  </si>
  <si>
    <t>7 - Evolução das Exportações de Vinho (NC 2204) por Mercado / Acondicionamento -dezembro 2025 vs dezembro 2024</t>
  </si>
  <si>
    <t>9 - Evolução das Exportações com Destino a uma Selecção de Mercado - dezembro  2025 vs dezembro 2024</t>
  </si>
  <si>
    <t>Dezembro 2025 versus Dezembro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</si>
</sst>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  <font>
      <b/>
      <sz val="11"/>
      <color theme="0"/>
      <name val="Calibri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5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499984740745262"/>
      </right>
      <top/>
      <bottom/>
      <diagonal/>
    </border>
    <border>
      <left/>
      <right style="medium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499984740745262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/>
      <diagonal/>
    </border>
    <border>
      <left style="medium">
        <color theme="8" tint="-0.24994659260841701"/>
      </left>
      <right style="thin">
        <color theme="8" tint="-0.499984740745262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24994659260841701"/>
      </left>
      <right/>
      <top style="thin">
        <color theme="0"/>
      </top>
      <bottom style="medium">
        <color theme="8" tint="-0.24994659260841701"/>
      </bottom>
      <diagonal/>
    </border>
    <border>
      <left/>
      <right/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500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164" fontId="5" fillId="0" borderId="100" xfId="0" applyNumberFormat="1" applyFont="1" applyBorder="1"/>
    <xf numFmtId="2" fontId="0" fillId="0" borderId="15" xfId="0" applyNumberFormat="1" applyBorder="1"/>
    <xf numFmtId="2" fontId="0" fillId="0" borderId="81" xfId="0" applyNumberFormat="1" applyBorder="1" applyAlignment="1">
      <alignment horizontal="center"/>
    </xf>
    <xf numFmtId="3" fontId="0" fillId="0" borderId="101" xfId="0" applyNumberFormat="1" applyBorder="1"/>
    <xf numFmtId="3" fontId="0" fillId="0" borderId="102" xfId="0" applyNumberFormat="1" applyBorder="1"/>
    <xf numFmtId="0" fontId="9" fillId="2" borderId="103" xfId="0" applyFont="1" applyFill="1" applyBorder="1" applyAlignment="1">
      <alignment horizontal="center"/>
    </xf>
    <xf numFmtId="3" fontId="0" fillId="0" borderId="104" xfId="0" applyNumberFormat="1" applyBorder="1"/>
    <xf numFmtId="3" fontId="0" fillId="0" borderId="105" xfId="0" applyNumberFormat="1" applyBorder="1"/>
    <xf numFmtId="3" fontId="0" fillId="0" borderId="106" xfId="0" applyNumberFormat="1" applyBorder="1"/>
    <xf numFmtId="164" fontId="0" fillId="4" borderId="0" xfId="0" applyNumberFormat="1" applyFill="1"/>
    <xf numFmtId="3" fontId="10" fillId="0" borderId="20" xfId="0" applyNumberFormat="1" applyFont="1" applyBorder="1"/>
    <xf numFmtId="164" fontId="5" fillId="0" borderId="6" xfId="0" applyNumberFormat="1" applyFont="1" applyBorder="1"/>
    <xf numFmtId="164" fontId="17" fillId="0" borderId="2" xfId="0" applyNumberFormat="1" applyFont="1" applyBorder="1"/>
    <xf numFmtId="164" fontId="17" fillId="0" borderId="6" xfId="0" applyNumberFormat="1" applyFont="1" applyBorder="1"/>
    <xf numFmtId="164" fontId="17" fillId="0" borderId="8" xfId="0" applyNumberFormat="1" applyFont="1" applyBorder="1"/>
    <xf numFmtId="164" fontId="5" fillId="0" borderId="84" xfId="0" applyNumberFormat="1" applyFont="1" applyBorder="1"/>
    <xf numFmtId="164" fontId="17" fillId="0" borderId="48" xfId="0" applyNumberFormat="1" applyFont="1" applyBorder="1"/>
    <xf numFmtId="164" fontId="17" fillId="0" borderId="84" xfId="0" applyNumberFormat="1" applyFont="1" applyBorder="1"/>
    <xf numFmtId="164" fontId="17" fillId="0" borderId="3" xfId="0" applyNumberFormat="1" applyFont="1" applyBorder="1"/>
    <xf numFmtId="164" fontId="17" fillId="0" borderId="49" xfId="0" applyNumberFormat="1" applyFont="1" applyBorder="1"/>
    <xf numFmtId="164" fontId="8" fillId="4" borderId="6" xfId="0" applyNumberFormat="1" applyFont="1" applyFill="1" applyBorder="1"/>
    <xf numFmtId="164" fontId="8" fillId="4" borderId="8" xfId="0" applyNumberFormat="1" applyFont="1" applyFill="1" applyBorder="1"/>
    <xf numFmtId="164" fontId="0" fillId="4" borderId="19" xfId="0" applyNumberFormat="1" applyFill="1" applyBorder="1"/>
    <xf numFmtId="164" fontId="0" fillId="4" borderId="14" xfId="0" applyNumberFormat="1" applyFill="1" applyBorder="1"/>
    <xf numFmtId="164" fontId="8" fillId="4" borderId="7" xfId="0" applyNumberFormat="1" applyFont="1" applyFill="1" applyBorder="1"/>
    <xf numFmtId="164" fontId="0" fillId="4" borderId="20" xfId="0" applyNumberFormat="1" applyFill="1" applyBorder="1"/>
    <xf numFmtId="3" fontId="8" fillId="0" borderId="84" xfId="0" applyNumberFormat="1" applyFont="1" applyBorder="1"/>
    <xf numFmtId="3" fontId="10" fillId="0" borderId="48" xfId="0" applyNumberFormat="1" applyFont="1" applyBorder="1"/>
    <xf numFmtId="3" fontId="10" fillId="0" borderId="47" xfId="0" applyNumberFormat="1" applyFont="1" applyBorder="1"/>
    <xf numFmtId="164" fontId="8" fillId="4" borderId="84" xfId="0" applyNumberFormat="1" applyFont="1" applyFill="1" applyBorder="1"/>
    <xf numFmtId="164" fontId="0" fillId="4" borderId="47" xfId="0" applyNumberFormat="1" applyFill="1" applyBorder="1"/>
    <xf numFmtId="164" fontId="0" fillId="4" borderId="2" xfId="0" applyNumberFormat="1" applyFill="1" applyBorder="1"/>
    <xf numFmtId="164" fontId="0" fillId="4" borderId="48" xfId="0" applyNumberForma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164" fontId="0" fillId="4" borderId="49" xfId="0" applyNumberFormat="1" applyFill="1" applyBorder="1"/>
    <xf numFmtId="164" fontId="0" fillId="4" borderId="5" xfId="0" applyNumberFormat="1" applyFill="1" applyBorder="1"/>
    <xf numFmtId="164" fontId="0" fillId="4" borderId="4" xfId="0" applyNumberFormat="1" applyFill="1" applyBorder="1"/>
    <xf numFmtId="0" fontId="9" fillId="2" borderId="113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97" xfId="0" applyFont="1" applyFill="1" applyBorder="1" applyAlignment="1">
      <alignment horizontal="center"/>
    </xf>
    <xf numFmtId="3" fontId="10" fillId="0" borderId="1" xfId="0" applyNumberFormat="1" applyFont="1" applyBorder="1"/>
    <xf numFmtId="3" fontId="10" fillId="0" borderId="14" xfId="0" applyNumberFormat="1" applyFont="1" applyBorder="1"/>
    <xf numFmtId="3" fontId="10" fillId="0" borderId="0" xfId="0" applyNumberFormat="1" applyFont="1"/>
    <xf numFmtId="4" fontId="8" fillId="0" borderId="6" xfId="0" applyNumberFormat="1" applyFont="1" applyBorder="1"/>
    <xf numFmtId="4" fontId="8" fillId="0" borderId="84" xfId="0" applyNumberFormat="1" applyFont="1" applyBorder="1"/>
    <xf numFmtId="4" fontId="8" fillId="0" borderId="7" xfId="0" applyNumberFormat="1" applyFont="1" applyBorder="1"/>
    <xf numFmtId="4" fontId="8" fillId="0" borderId="8" xfId="0" applyNumberFormat="1" applyFont="1" applyBorder="1"/>
    <xf numFmtId="4" fontId="0" fillId="0" borderId="20" xfId="0" applyNumberFormat="1" applyBorder="1"/>
    <xf numFmtId="4" fontId="0" fillId="0" borderId="1" xfId="0" applyNumberFormat="1" applyBorder="1"/>
    <xf numFmtId="4" fontId="0" fillId="0" borderId="0" xfId="0" applyNumberFormat="1"/>
    <xf numFmtId="164" fontId="5" fillId="0" borderId="117" xfId="0" applyNumberFormat="1" applyFont="1" applyBorder="1"/>
    <xf numFmtId="4" fontId="0" fillId="0" borderId="14" xfId="0" applyNumberFormat="1" applyBorder="1"/>
    <xf numFmtId="4" fontId="0" fillId="0" borderId="4" xfId="0" applyNumberFormat="1" applyBorder="1"/>
    <xf numFmtId="4" fontId="0" fillId="0" borderId="5" xfId="0" applyNumberFormat="1" applyBorder="1"/>
    <xf numFmtId="3" fontId="17" fillId="0" borderId="0" xfId="0" applyNumberFormat="1" applyFont="1"/>
    <xf numFmtId="3" fontId="0" fillId="0" borderId="57" xfId="0" applyNumberFormat="1" applyBorder="1"/>
    <xf numFmtId="3" fontId="0" fillId="0" borderId="99" xfId="0" applyNumberFormat="1" applyBorder="1"/>
    <xf numFmtId="3" fontId="8" fillId="0" borderId="120" xfId="0" applyNumberFormat="1" applyFont="1" applyBorder="1"/>
    <xf numFmtId="3" fontId="5" fillId="0" borderId="7" xfId="0" applyNumberFormat="1" applyFont="1" applyBorder="1"/>
    <xf numFmtId="3" fontId="8" fillId="0" borderId="0" xfId="0" applyNumberFormat="1" applyFont="1"/>
    <xf numFmtId="3" fontId="8" fillId="0" borderId="1" xfId="0" applyNumberFormat="1" applyFont="1" applyBorder="1"/>
    <xf numFmtId="3" fontId="8" fillId="0" borderId="5" xfId="0" applyNumberFormat="1" applyFont="1" applyBorder="1"/>
    <xf numFmtId="3" fontId="5" fillId="0" borderId="1" xfId="0" applyNumberFormat="1" applyFont="1" applyBorder="1"/>
    <xf numFmtId="3" fontId="5" fillId="0" borderId="8" xfId="0" applyNumberFormat="1" applyFont="1" applyBorder="1"/>
    <xf numFmtId="3" fontId="17" fillId="0" borderId="20" xfId="0" applyNumberFormat="1" applyFont="1" applyBorder="1"/>
    <xf numFmtId="3" fontId="8" fillId="0" borderId="14" xfId="0" applyNumberFormat="1" applyFont="1" applyBorder="1"/>
    <xf numFmtId="164" fontId="5" fillId="0" borderId="47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48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84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7" fillId="0" borderId="19" xfId="0" applyNumberFormat="1" applyFont="1" applyBorder="1" applyAlignment="1">
      <alignment horizontal="right"/>
    </xf>
    <xf numFmtId="164" fontId="17" fillId="0" borderId="47" xfId="0" applyNumberFormat="1" applyFont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164" fontId="17" fillId="0" borderId="48" xfId="0" applyNumberFormat="1" applyFont="1" applyBorder="1" applyAlignment="1">
      <alignment horizontal="right"/>
    </xf>
    <xf numFmtId="164" fontId="17" fillId="0" borderId="3" xfId="0" applyNumberFormat="1" applyFont="1" applyBorder="1" applyAlignment="1">
      <alignment horizontal="right"/>
    </xf>
    <xf numFmtId="164" fontId="17" fillId="0" borderId="49" xfId="0" applyNumberFormat="1" applyFont="1" applyBorder="1" applyAlignment="1">
      <alignment horizontal="right"/>
    </xf>
    <xf numFmtId="164" fontId="8" fillId="4" borderId="14" xfId="0" applyNumberFormat="1" applyFont="1" applyFill="1" applyBorder="1"/>
    <xf numFmtId="164" fontId="8" fillId="4" borderId="1" xfId="0" applyNumberFormat="1" applyFont="1" applyFill="1" applyBorder="1"/>
    <xf numFmtId="164" fontId="8" fillId="4" borderId="5" xfId="0" applyNumberFormat="1" applyFont="1" applyFill="1" applyBorder="1"/>
    <xf numFmtId="3" fontId="17" fillId="0" borderId="2" xfId="0" applyNumberFormat="1" applyFon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4" xfId="0" applyNumberFormat="1" applyBorder="1"/>
    <xf numFmtId="0" fontId="9" fillId="2" borderId="122" xfId="0" applyFont="1" applyFill="1" applyBorder="1" applyAlignment="1">
      <alignment horizontal="center"/>
    </xf>
    <xf numFmtId="0" fontId="9" fillId="2" borderId="123" xfId="0" applyFont="1" applyFill="1" applyBorder="1" applyAlignment="1">
      <alignment horizontal="center"/>
    </xf>
    <xf numFmtId="3" fontId="0" fillId="0" borderId="31" xfId="0" applyNumberFormat="1" applyBorder="1"/>
    <xf numFmtId="164" fontId="0" fillId="4" borderId="24" xfId="0" applyNumberFormat="1" applyFill="1" applyBorder="1"/>
    <xf numFmtId="164" fontId="8" fillId="4" borderId="31" xfId="0" applyNumberFormat="1" applyFont="1" applyFill="1" applyBorder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16" xfId="0" applyFont="1" applyFill="1" applyBorder="1" applyAlignment="1">
      <alignment horizontal="center"/>
    </xf>
    <xf numFmtId="0" fontId="9" fillId="2" borderId="110" xfId="0" applyFont="1" applyFill="1" applyBorder="1" applyAlignment="1">
      <alignment horizontal="center"/>
    </xf>
    <xf numFmtId="0" fontId="9" fillId="2" borderId="108" xfId="0" applyFont="1" applyFill="1" applyBorder="1" applyAlignment="1">
      <alignment horizontal="center"/>
    </xf>
    <xf numFmtId="0" fontId="9" fillId="2" borderId="107" xfId="0" applyFont="1" applyFill="1" applyBorder="1" applyAlignment="1">
      <alignment horizontal="center"/>
    </xf>
    <xf numFmtId="0" fontId="9" fillId="2" borderId="114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 vertical="center"/>
    </xf>
    <xf numFmtId="0" fontId="9" fillId="2" borderId="111" xfId="0" applyFont="1" applyFill="1" applyBorder="1" applyAlignment="1">
      <alignment horizontal="center"/>
    </xf>
    <xf numFmtId="0" fontId="9" fillId="2" borderId="112" xfId="0" applyFont="1" applyFill="1" applyBorder="1" applyAlignment="1">
      <alignment horizontal="center"/>
    </xf>
    <xf numFmtId="0" fontId="9" fillId="2" borderId="115" xfId="0" applyFont="1" applyFill="1" applyBorder="1" applyAlignment="1">
      <alignment horizontal="center"/>
    </xf>
    <xf numFmtId="0" fontId="9" fillId="2" borderId="73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9" fillId="2" borderId="118" xfId="0" applyFont="1" applyFill="1" applyBorder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/>
    </xf>
    <xf numFmtId="0" fontId="9" fillId="2" borderId="119" xfId="0" applyFont="1" applyFill="1" applyBorder="1" applyAlignment="1">
      <alignment horizontal="center"/>
    </xf>
    <xf numFmtId="0" fontId="20" fillId="2" borderId="68" xfId="0" applyFont="1" applyFill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/>
    </xf>
    <xf numFmtId="0" fontId="6" fillId="2" borderId="67" xfId="0" applyFont="1" applyFill="1" applyBorder="1" applyAlignment="1">
      <alignment horizontal="center"/>
    </xf>
    <xf numFmtId="0" fontId="6" fillId="2" borderId="64" xfId="0" applyFont="1" applyFill="1" applyBorder="1" applyAlignment="1">
      <alignment horizontal="center"/>
    </xf>
    <xf numFmtId="0" fontId="6" fillId="2" borderId="116" xfId="0" applyFont="1" applyFill="1" applyBorder="1" applyAlignment="1" applyProtection="1">
      <alignment horizontal="center"/>
      <protection locked="0"/>
    </xf>
    <xf numFmtId="0" fontId="6" fillId="2" borderId="110" xfId="0" applyFont="1" applyFill="1" applyBorder="1" applyAlignment="1" applyProtection="1">
      <alignment horizontal="center"/>
      <protection locked="0"/>
    </xf>
    <xf numFmtId="0" fontId="6" fillId="2" borderId="108" xfId="0" applyFont="1" applyFill="1" applyBorder="1" applyAlignment="1" applyProtection="1">
      <alignment horizontal="center"/>
      <protection locked="0"/>
    </xf>
    <xf numFmtId="0" fontId="9" fillId="2" borderId="121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964013.41099999973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153582.01600000003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810431.39499999967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I24" sqref="I24"/>
    </sheetView>
  </sheetViews>
  <sheetFormatPr defaultRowHeight="15"/>
  <cols>
    <col min="1" max="1" width="3.140625" customWidth="1"/>
  </cols>
  <sheetData>
    <row r="2" spans="2:11" ht="15.75">
      <c r="E2" s="412" t="s">
        <v>25</v>
      </c>
      <c r="F2" s="412"/>
      <c r="G2" s="412"/>
      <c r="H2" s="412"/>
      <c r="I2" s="412"/>
      <c r="J2" s="412"/>
      <c r="K2" s="412"/>
    </row>
    <row r="3" spans="2:11" ht="15.75">
      <c r="E3" s="412" t="s">
        <v>259</v>
      </c>
      <c r="F3" s="412"/>
      <c r="G3" s="412"/>
      <c r="H3" s="412"/>
      <c r="I3" s="412"/>
      <c r="J3" s="412"/>
      <c r="K3" s="412"/>
    </row>
    <row r="7" spans="2:11" ht="15.95" customHeight="1"/>
    <row r="8" spans="2:11" ht="15.95" customHeight="1">
      <c r="B8" s="5" t="s">
        <v>26</v>
      </c>
      <c r="C8" s="5"/>
    </row>
    <row r="9" spans="2:11" ht="15.95" customHeight="1"/>
    <row r="10" spans="2:11" ht="15.95" customHeight="1">
      <c r="B10" s="5" t="s">
        <v>100</v>
      </c>
      <c r="G10" t="s">
        <v>90</v>
      </c>
    </row>
    <row r="11" spans="2:11" ht="15.95" customHeight="1"/>
    <row r="12" spans="2:11" ht="15.95" customHeight="1">
      <c r="B12" s="5" t="s">
        <v>96</v>
      </c>
    </row>
    <row r="13" spans="2:11" ht="15.95" customHeight="1">
      <c r="B13" s="5"/>
      <c r="C13" s="5"/>
      <c r="D13" s="5"/>
      <c r="E13" s="5"/>
      <c r="F13" s="5"/>
      <c r="G13" s="5"/>
    </row>
    <row r="14" spans="2:11" ht="15.95" customHeight="1">
      <c r="B14" s="5" t="s">
        <v>95</v>
      </c>
      <c r="C14" s="5"/>
      <c r="D14" s="5"/>
      <c r="E14" s="5"/>
      <c r="F14" s="5"/>
      <c r="G14" s="5"/>
    </row>
    <row r="15" spans="2:11" ht="15.95" customHeight="1"/>
    <row r="16" spans="2:11" ht="15.95" customHeight="1">
      <c r="B16" s="5" t="s">
        <v>99</v>
      </c>
    </row>
    <row r="17" spans="2:8" ht="15.95" customHeight="1">
      <c r="B17" s="5"/>
    </row>
    <row r="18" spans="2:8" ht="15.95" customHeight="1">
      <c r="B18" s="5" t="s">
        <v>256</v>
      </c>
    </row>
    <row r="19" spans="2:8" ht="15.95" customHeight="1">
      <c r="B19" s="5"/>
    </row>
    <row r="20" spans="2:8" ht="15.95" customHeight="1">
      <c r="B20" s="264" t="s">
        <v>104</v>
      </c>
    </row>
    <row r="21" spans="2:8" ht="15.95" customHeight="1">
      <c r="B21" s="5"/>
    </row>
    <row r="22" spans="2:8" ht="15.95" customHeight="1">
      <c r="B22" s="5" t="s">
        <v>257</v>
      </c>
    </row>
    <row r="23" spans="2:8" ht="15.95" customHeight="1"/>
    <row r="24" spans="2:8" ht="15.95" customHeight="1">
      <c r="B24" s="264" t="s">
        <v>105</v>
      </c>
    </row>
    <row r="25" spans="2:8" ht="15.95" customHeight="1"/>
    <row r="26" spans="2:8" ht="15.95" customHeight="1">
      <c r="B26" s="264" t="s">
        <v>258</v>
      </c>
    </row>
    <row r="27" spans="2:8" ht="15.95" customHeight="1">
      <c r="B27" s="5"/>
      <c r="C27" s="5"/>
      <c r="D27" s="5"/>
      <c r="E27" s="5"/>
      <c r="F27" s="5"/>
      <c r="G27" s="5"/>
      <c r="H27" s="5"/>
    </row>
    <row r="28" spans="2:8" ht="15.95" customHeight="1">
      <c r="B28" s="264" t="s">
        <v>113</v>
      </c>
    </row>
    <row r="29" spans="2:8" ht="15.95" customHeight="1">
      <c r="B29" s="5"/>
    </row>
    <row r="30" spans="2:8">
      <c r="B30" s="264" t="s">
        <v>114</v>
      </c>
    </row>
    <row r="31" spans="2:8">
      <c r="B31" s="5"/>
    </row>
    <row r="32" spans="2:8">
      <c r="B32" s="264" t="s">
        <v>115</v>
      </c>
    </row>
    <row r="33" spans="2:2">
      <c r="B33" s="5"/>
    </row>
    <row r="34" spans="2:2">
      <c r="B34" s="264" t="s">
        <v>116</v>
      </c>
    </row>
    <row r="36" spans="2:2">
      <c r="B36" s="264" t="s">
        <v>117</v>
      </c>
    </row>
    <row r="38" spans="2:2">
      <c r="B38" s="264" t="s">
        <v>118</v>
      </c>
    </row>
    <row r="39" spans="2:2">
      <c r="B39" s="264"/>
    </row>
    <row r="40" spans="2:2">
      <c r="B40" s="264" t="s">
        <v>119</v>
      </c>
    </row>
    <row r="42" spans="2:2">
      <c r="B42" s="264" t="s">
        <v>120</v>
      </c>
    </row>
    <row r="44" spans="2:2">
      <c r="B44" s="264" t="s">
        <v>121</v>
      </c>
    </row>
    <row r="46" spans="2:2">
      <c r="B46" s="264" t="s">
        <v>106</v>
      </c>
    </row>
    <row r="48" spans="2:2">
      <c r="B48" s="264" t="s">
        <v>107</v>
      </c>
    </row>
    <row r="50" spans="2:2">
      <c r="B50" s="264" t="s">
        <v>108</v>
      </c>
    </row>
    <row r="52" spans="2:2">
      <c r="B52" s="264" t="s">
        <v>109</v>
      </c>
    </row>
    <row r="54" spans="2:2">
      <c r="B54" s="264" t="s">
        <v>122</v>
      </c>
    </row>
    <row r="56" spans="2:2">
      <c r="B56" s="264" t="s">
        <v>123</v>
      </c>
    </row>
    <row r="58" spans="2:2">
      <c r="B58" s="264" t="s">
        <v>124</v>
      </c>
    </row>
    <row r="60" spans="2:2">
      <c r="B60" s="264" t="s">
        <v>125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R96"/>
  <sheetViews>
    <sheetView showGridLines="0" zoomScaleNormal="100" workbookViewId="0">
      <selection activeCell="H96" sqref="H96:I96"/>
    </sheetView>
  </sheetViews>
  <sheetFormatPr defaultRowHeight="1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8" ht="15.75">
      <c r="A1" s="4" t="s">
        <v>31</v>
      </c>
    </row>
    <row r="3" spans="1:18" ht="8.25" customHeight="1" thickBot="1"/>
    <row r="4" spans="1:18">
      <c r="A4" s="464" t="s">
        <v>3</v>
      </c>
      <c r="B4" s="458" t="s">
        <v>1</v>
      </c>
      <c r="C4" s="451"/>
      <c r="D4" s="458" t="s">
        <v>102</v>
      </c>
      <c r="E4" s="451"/>
      <c r="F4" s="130" t="s">
        <v>0</v>
      </c>
      <c r="H4" s="467" t="s">
        <v>19</v>
      </c>
      <c r="I4" s="468"/>
      <c r="J4" s="458" t="s">
        <v>13</v>
      </c>
      <c r="K4" s="456"/>
      <c r="L4" s="130" t="s">
        <v>0</v>
      </c>
      <c r="N4" s="450" t="s">
        <v>22</v>
      </c>
      <c r="O4" s="451"/>
      <c r="P4" s="130" t="s">
        <v>0</v>
      </c>
    </row>
    <row r="5" spans="1:18">
      <c r="A5" s="465"/>
      <c r="B5" s="459" t="s">
        <v>198</v>
      </c>
      <c r="C5" s="453"/>
      <c r="D5" s="459" t="str">
        <f>B5</f>
        <v>jan-dez</v>
      </c>
      <c r="E5" s="453"/>
      <c r="F5" s="131" t="s">
        <v>141</v>
      </c>
      <c r="H5" s="448" t="str">
        <f>B5</f>
        <v>jan-dez</v>
      </c>
      <c r="I5" s="453"/>
      <c r="J5" s="459" t="str">
        <f>B5</f>
        <v>jan-dez</v>
      </c>
      <c r="K5" s="449"/>
      <c r="L5" s="131" t="str">
        <f>F5</f>
        <v>2025 / 2024</v>
      </c>
      <c r="N5" s="448" t="str">
        <f>B5</f>
        <v>jan-dez</v>
      </c>
      <c r="O5" s="449"/>
      <c r="P5" s="131" t="str">
        <f>L5</f>
        <v>2025 / 2024</v>
      </c>
    </row>
    <row r="6" spans="1:18" ht="19.5" customHeight="1" thickBot="1">
      <c r="A6" s="466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8" ht="20.100000000000001" customHeight="1">
      <c r="A7" s="8" t="s">
        <v>145</v>
      </c>
      <c r="B7" s="19">
        <v>320333.68999999983</v>
      </c>
      <c r="C7" s="147">
        <v>312098.01999999984</v>
      </c>
      <c r="D7" s="214">
        <f>B7/$B$33</f>
        <v>9.507279270937527E-2</v>
      </c>
      <c r="E7" s="246">
        <f>C7/$C$33</f>
        <v>9.1634845572240817E-2</v>
      </c>
      <c r="F7" s="52">
        <f>(C7-B7)/B7</f>
        <v>-2.5709659199442896E-2</v>
      </c>
      <c r="H7" s="19">
        <v>100584.78599999995</v>
      </c>
      <c r="I7" s="147">
        <v>100013.68200000003</v>
      </c>
      <c r="J7" s="214">
        <f t="shared" ref="J7:J32" si="0">H7/$H$33</f>
        <v>0.10433961276084359</v>
      </c>
      <c r="K7" s="246">
        <f>I7/$I$33</f>
        <v>0.10488996706058201</v>
      </c>
      <c r="L7" s="52">
        <f>(I7-H7)/H7</f>
        <v>-5.677836805259193E-3</v>
      </c>
      <c r="N7" s="40">
        <f t="shared" ref="N7:N33" si="1">(H7/B7)*10</f>
        <v>3.1400002291360614</v>
      </c>
      <c r="O7" s="149">
        <f t="shared" ref="O7:O33" si="2">(I7/C7)*10</f>
        <v>3.2045599648469443</v>
      </c>
      <c r="P7" s="52">
        <f>(O7-N7)/N7</f>
        <v>2.0560423885270181E-2</v>
      </c>
      <c r="Q7" s="2"/>
      <c r="R7" s="2"/>
    </row>
    <row r="8" spans="1:18" ht="20.100000000000001" customHeight="1">
      <c r="A8" s="8" t="s">
        <v>146</v>
      </c>
      <c r="B8" s="19">
        <v>235011.55999999985</v>
      </c>
      <c r="C8" s="140">
        <v>219024.93999999989</v>
      </c>
      <c r="D8" s="214">
        <f t="shared" ref="D8:D32" si="3">B8/$B$33</f>
        <v>6.9749782884800243E-2</v>
      </c>
      <c r="E8" s="215">
        <f t="shared" ref="E8:E32" si="4">C8/$C$33</f>
        <v>6.4307734324521859E-2</v>
      </c>
      <c r="F8" s="52">
        <f t="shared" ref="F8:F33" si="5">(C8-B8)/B8</f>
        <v>-6.8024823970361192E-2</v>
      </c>
      <c r="H8" s="19">
        <v>102108.17900000011</v>
      </c>
      <c r="I8" s="140">
        <v>87760.421999999948</v>
      </c>
      <c r="J8" s="214">
        <f t="shared" si="0"/>
        <v>0.10591987397154594</v>
      </c>
      <c r="K8" s="215">
        <f t="shared" ref="K8:K32" si="6">I8/$I$33</f>
        <v>9.2039284913065886E-2</v>
      </c>
      <c r="L8" s="52">
        <f t="shared" ref="L8:L33" si="7">(I8-H8)/H8</f>
        <v>-0.14051525686301919</v>
      </c>
      <c r="N8" s="40">
        <f t="shared" si="1"/>
        <v>4.3448151656880265</v>
      </c>
      <c r="O8" s="143">
        <f t="shared" si="2"/>
        <v>4.0068688981263954</v>
      </c>
      <c r="P8" s="52">
        <f t="shared" ref="P8:P33" si="8">(O8-N8)/N8</f>
        <v>-7.7781506157147517E-2</v>
      </c>
      <c r="Q8" s="2"/>
    </row>
    <row r="9" spans="1:18" ht="20.100000000000001" customHeight="1">
      <c r="A9" s="8" t="s">
        <v>147</v>
      </c>
      <c r="B9" s="19">
        <v>285934.01999999973</v>
      </c>
      <c r="C9" s="140">
        <v>282995.12</v>
      </c>
      <c r="D9" s="214">
        <f t="shared" si="3"/>
        <v>8.4863211896377036E-2</v>
      </c>
      <c r="E9" s="215">
        <f t="shared" si="4"/>
        <v>8.3089966796001363E-2</v>
      </c>
      <c r="F9" s="52">
        <f t="shared" si="5"/>
        <v>-1.0278245309878604E-2</v>
      </c>
      <c r="H9" s="19">
        <v>85839.110000000102</v>
      </c>
      <c r="I9" s="140">
        <v>87234.920000000013</v>
      </c>
      <c r="J9" s="214">
        <f t="shared" si="0"/>
        <v>8.904348115962063E-2</v>
      </c>
      <c r="K9" s="215">
        <f t="shared" si="6"/>
        <v>9.1488161443076421E-2</v>
      </c>
      <c r="L9" s="52">
        <f t="shared" si="7"/>
        <v>1.6260769712080059E-2</v>
      </c>
      <c r="N9" s="40">
        <f t="shared" si="1"/>
        <v>3.0020600556729899</v>
      </c>
      <c r="O9" s="143">
        <f t="shared" si="2"/>
        <v>3.0825591621509241</v>
      </c>
      <c r="P9" s="52">
        <f t="shared" si="8"/>
        <v>2.6814622287723737E-2</v>
      </c>
      <c r="Q9" s="2"/>
    </row>
    <row r="10" spans="1:18" ht="20.100000000000001" customHeight="1">
      <c r="A10" s="8" t="s">
        <v>148</v>
      </c>
      <c r="B10" s="19">
        <v>226103.84999999983</v>
      </c>
      <c r="C10" s="140">
        <v>228375.56999999995</v>
      </c>
      <c r="D10" s="214">
        <f t="shared" si="3"/>
        <v>6.7106037026082629E-2</v>
      </c>
      <c r="E10" s="215">
        <f t="shared" si="4"/>
        <v>6.7053165186445204E-2</v>
      </c>
      <c r="F10" s="52">
        <f t="shared" si="5"/>
        <v>1.0047241566210037E-2</v>
      </c>
      <c r="H10" s="19">
        <v>84301.71899999991</v>
      </c>
      <c r="I10" s="140">
        <v>86784.708999999944</v>
      </c>
      <c r="J10" s="214">
        <f t="shared" si="0"/>
        <v>8.7448699404037572E-2</v>
      </c>
      <c r="K10" s="215">
        <f t="shared" si="6"/>
        <v>9.101599987461903E-2</v>
      </c>
      <c r="L10" s="52">
        <f t="shared" si="7"/>
        <v>2.9453610548558766E-2</v>
      </c>
      <c r="N10" s="40">
        <f t="shared" si="1"/>
        <v>3.7284512846641031</v>
      </c>
      <c r="O10" s="143">
        <f t="shared" si="2"/>
        <v>3.8000872422562519</v>
      </c>
      <c r="P10" s="52">
        <f t="shared" si="8"/>
        <v>1.9213328034297355E-2</v>
      </c>
      <c r="Q10" s="2"/>
    </row>
    <row r="11" spans="1:18" ht="20.100000000000001" customHeight="1">
      <c r="A11" s="8" t="s">
        <v>149</v>
      </c>
      <c r="B11" s="19">
        <v>359800.6399999999</v>
      </c>
      <c r="C11" s="140">
        <v>394878.11000000051</v>
      </c>
      <c r="D11" s="214">
        <f t="shared" si="3"/>
        <v>0.10678630668981638</v>
      </c>
      <c r="E11" s="215">
        <f t="shared" si="4"/>
        <v>0.11593984040561482</v>
      </c>
      <c r="F11" s="52">
        <f t="shared" si="5"/>
        <v>9.7491405240414872E-2</v>
      </c>
      <c r="H11" s="19">
        <v>44039.37599999996</v>
      </c>
      <c r="I11" s="140">
        <v>53693.280000000013</v>
      </c>
      <c r="J11" s="214">
        <f t="shared" si="0"/>
        <v>4.5683364460995003E-2</v>
      </c>
      <c r="K11" s="215">
        <f t="shared" si="6"/>
        <v>5.6311159212942552E-2</v>
      </c>
      <c r="L11" s="52">
        <f t="shared" si="7"/>
        <v>0.21921073541096636</v>
      </c>
      <c r="N11" s="40">
        <f t="shared" si="1"/>
        <v>1.2239938205779728</v>
      </c>
      <c r="O11" s="143">
        <f t="shared" si="2"/>
        <v>1.3597431369391417</v>
      </c>
      <c r="P11" s="52">
        <f t="shared" si="8"/>
        <v>0.11090686413520273</v>
      </c>
      <c r="Q11" s="2"/>
    </row>
    <row r="12" spans="1:18" ht="20.100000000000001" customHeight="1">
      <c r="A12" s="8" t="s">
        <v>151</v>
      </c>
      <c r="B12" s="19">
        <v>149101.54000000004</v>
      </c>
      <c r="C12" s="140">
        <v>143282.14999999988</v>
      </c>
      <c r="D12" s="214">
        <f t="shared" si="3"/>
        <v>4.4252291431065641E-2</v>
      </c>
      <c r="E12" s="215">
        <f t="shared" si="4"/>
        <v>4.2068955415060429E-2</v>
      </c>
      <c r="F12" s="52">
        <f t="shared" si="5"/>
        <v>-3.9029710893664533E-2</v>
      </c>
      <c r="H12" s="19">
        <v>52691.098999999987</v>
      </c>
      <c r="I12" s="140">
        <v>51440.335000000014</v>
      </c>
      <c r="J12" s="214">
        <f t="shared" si="0"/>
        <v>5.4658055996691934E-2</v>
      </c>
      <c r="K12" s="215">
        <f t="shared" si="6"/>
        <v>5.394836922147616E-2</v>
      </c>
      <c r="L12" s="52">
        <f t="shared" si="7"/>
        <v>-2.3737671518295225E-2</v>
      </c>
      <c r="N12" s="40">
        <f t="shared" si="1"/>
        <v>3.5339070944538853</v>
      </c>
      <c r="O12" s="143">
        <f t="shared" si="2"/>
        <v>3.5901425962689744</v>
      </c>
      <c r="P12" s="52">
        <f t="shared" si="8"/>
        <v>1.5913124004687355E-2</v>
      </c>
      <c r="Q12" s="2"/>
    </row>
    <row r="13" spans="1:18" ht="20.100000000000001" customHeight="1">
      <c r="A13" s="8" t="s">
        <v>150</v>
      </c>
      <c r="B13" s="19">
        <v>126061.54999999994</v>
      </c>
      <c r="C13" s="140">
        <v>126941.89</v>
      </c>
      <c r="D13" s="214">
        <f t="shared" si="3"/>
        <v>3.7414183977253677E-2</v>
      </c>
      <c r="E13" s="215">
        <f t="shared" si="4"/>
        <v>3.7271304979116453E-2</v>
      </c>
      <c r="F13" s="52">
        <f t="shared" si="5"/>
        <v>6.9834140544841397E-3</v>
      </c>
      <c r="H13" s="19">
        <v>51195.947000000007</v>
      </c>
      <c r="I13" s="140">
        <v>50032.844000000056</v>
      </c>
      <c r="J13" s="214">
        <f t="shared" si="0"/>
        <v>5.3107090021593084E-2</v>
      </c>
      <c r="K13" s="215">
        <f t="shared" si="6"/>
        <v>5.2472254337234008E-2</v>
      </c>
      <c r="L13" s="52">
        <f t="shared" si="7"/>
        <v>-2.2718653880940062E-2</v>
      </c>
      <c r="N13" s="40">
        <f t="shared" si="1"/>
        <v>4.0611865394325255</v>
      </c>
      <c r="O13" s="143">
        <f t="shared" si="2"/>
        <v>3.941397437835537</v>
      </c>
      <c r="P13" s="52">
        <f t="shared" si="8"/>
        <v>-2.9496084563928156E-2</v>
      </c>
      <c r="Q13" s="2"/>
    </row>
    <row r="14" spans="1:18" ht="20.100000000000001" customHeight="1">
      <c r="A14" s="8" t="s">
        <v>152</v>
      </c>
      <c r="B14" s="19">
        <v>196520.47000000006</v>
      </c>
      <c r="C14" s="140">
        <v>191562.93000000005</v>
      </c>
      <c r="D14" s="214">
        <f t="shared" si="3"/>
        <v>5.8325897308706486E-2</v>
      </c>
      <c r="E14" s="215">
        <f t="shared" si="4"/>
        <v>5.6244635925328808E-2</v>
      </c>
      <c r="F14" s="52">
        <f t="shared" si="5"/>
        <v>-2.5226583266364091E-2</v>
      </c>
      <c r="H14" s="19">
        <v>45266.598999999987</v>
      </c>
      <c r="I14" s="140">
        <v>44136.315999999984</v>
      </c>
      <c r="J14" s="214">
        <f t="shared" si="0"/>
        <v>4.6956399655315575E-2</v>
      </c>
      <c r="K14" s="215">
        <f t="shared" si="6"/>
        <v>4.6288234157956867E-2</v>
      </c>
      <c r="L14" s="52">
        <f t="shared" si="7"/>
        <v>-2.4969470315187661E-2</v>
      </c>
      <c r="N14" s="40">
        <f t="shared" si="1"/>
        <v>2.3034037624681019</v>
      </c>
      <c r="O14" s="143">
        <f t="shared" si="2"/>
        <v>2.3040113241116105</v>
      </c>
      <c r="P14" s="52">
        <f t="shared" si="8"/>
        <v>2.6376688855349025E-4</v>
      </c>
      <c r="Q14" s="2"/>
    </row>
    <row r="15" spans="1:18" ht="20.100000000000001" customHeight="1">
      <c r="A15" s="8" t="s">
        <v>153</v>
      </c>
      <c r="B15" s="19">
        <v>98907.759999999937</v>
      </c>
      <c r="C15" s="140">
        <v>104654.14000000003</v>
      </c>
      <c r="D15" s="214">
        <f t="shared" si="3"/>
        <v>2.9355129533295853E-2</v>
      </c>
      <c r="E15" s="215">
        <f t="shared" si="4"/>
        <v>3.0727416846142365E-2</v>
      </c>
      <c r="F15" s="52">
        <f t="shared" si="5"/>
        <v>5.8098373676646761E-2</v>
      </c>
      <c r="H15" s="19">
        <v>37921.183000000012</v>
      </c>
      <c r="I15" s="140">
        <v>38426.721000000005</v>
      </c>
      <c r="J15" s="214">
        <f t="shared" si="0"/>
        <v>3.9336779517064227E-2</v>
      </c>
      <c r="K15" s="215">
        <f t="shared" si="6"/>
        <v>4.0300261117635627E-2</v>
      </c>
      <c r="L15" s="52">
        <f t="shared" si="7"/>
        <v>1.3331282412787413E-2</v>
      </c>
      <c r="N15" s="40">
        <f t="shared" si="1"/>
        <v>3.8339947239731273</v>
      </c>
      <c r="O15" s="143">
        <f t="shared" si="2"/>
        <v>3.6717822152090678</v>
      </c>
      <c r="P15" s="52">
        <f t="shared" si="8"/>
        <v>-4.2309006778173265E-2</v>
      </c>
      <c r="Q15" s="2"/>
    </row>
    <row r="16" spans="1:18" ht="20.100000000000001" customHeight="1">
      <c r="A16" s="8" t="s">
        <v>154</v>
      </c>
      <c r="B16" s="19">
        <v>163789.16</v>
      </c>
      <c r="C16" s="140">
        <v>154703.42999999988</v>
      </c>
      <c r="D16" s="214">
        <f t="shared" si="3"/>
        <v>4.8611474043590945E-2</v>
      </c>
      <c r="E16" s="215">
        <f t="shared" si="4"/>
        <v>4.5422348137761213E-2</v>
      </c>
      <c r="F16" s="52">
        <f t="shared" si="5"/>
        <v>-5.5472108166377598E-2</v>
      </c>
      <c r="H16" s="19">
        <v>38212.276999999965</v>
      </c>
      <c r="I16" s="140">
        <v>36938.086000000018</v>
      </c>
      <c r="J16" s="214">
        <f t="shared" si="0"/>
        <v>3.9638740046532374E-2</v>
      </c>
      <c r="K16" s="215">
        <f t="shared" si="6"/>
        <v>3.873904596194095E-2</v>
      </c>
      <c r="L16" s="52">
        <f t="shared" si="7"/>
        <v>-3.3345068654242957E-2</v>
      </c>
      <c r="N16" s="40">
        <f t="shared" si="1"/>
        <v>2.3330162386814832</v>
      </c>
      <c r="O16" s="143">
        <f t="shared" si="2"/>
        <v>2.387670784028515</v>
      </c>
      <c r="P16" s="52">
        <f t="shared" si="8"/>
        <v>2.3426560193134383E-2</v>
      </c>
      <c r="Q16" s="2"/>
    </row>
    <row r="17" spans="1:17" ht="20.100000000000001" customHeight="1">
      <c r="A17" s="8" t="s">
        <v>155</v>
      </c>
      <c r="B17" s="19">
        <v>121524.14</v>
      </c>
      <c r="C17" s="140">
        <v>144624.34999999998</v>
      </c>
      <c r="D17" s="214">
        <f t="shared" si="3"/>
        <v>3.6067512509861531E-2</v>
      </c>
      <c r="E17" s="215">
        <f t="shared" si="4"/>
        <v>4.246303766437131E-2</v>
      </c>
      <c r="F17" s="52">
        <f t="shared" si="5"/>
        <v>0.19008741802246021</v>
      </c>
      <c r="H17" s="19">
        <v>41674.286</v>
      </c>
      <c r="I17" s="140">
        <v>33985.641000000025</v>
      </c>
      <c r="J17" s="214">
        <f t="shared" si="0"/>
        <v>4.3229985728901861E-2</v>
      </c>
      <c r="K17" s="215">
        <f t="shared" si="6"/>
        <v>3.5642651022714744E-2</v>
      </c>
      <c r="L17" s="52">
        <f t="shared" si="7"/>
        <v>-0.18449374273622768</v>
      </c>
      <c r="N17" s="40">
        <f t="shared" si="1"/>
        <v>3.429301042574751</v>
      </c>
      <c r="O17" s="143">
        <f t="shared" si="2"/>
        <v>2.3499252373476547</v>
      </c>
      <c r="P17" s="52">
        <f t="shared" si="8"/>
        <v>-0.31475096290079302</v>
      </c>
      <c r="Q17" s="2"/>
    </row>
    <row r="18" spans="1:17" ht="20.100000000000001" customHeight="1">
      <c r="A18" s="8" t="s">
        <v>156</v>
      </c>
      <c r="B18" s="19">
        <v>222057.16999999972</v>
      </c>
      <c r="C18" s="140">
        <v>246820.35</v>
      </c>
      <c r="D18" s="214">
        <f t="shared" si="3"/>
        <v>6.5905010781227819E-2</v>
      </c>
      <c r="E18" s="215">
        <f t="shared" si="4"/>
        <v>7.2468722026293023E-2</v>
      </c>
      <c r="F18" s="52">
        <f t="shared" si="5"/>
        <v>0.11151713768125711</v>
      </c>
      <c r="H18" s="19">
        <v>27458.095999999994</v>
      </c>
      <c r="I18" s="140">
        <v>32136.464000000014</v>
      </c>
      <c r="J18" s="214">
        <f t="shared" si="0"/>
        <v>2.848310582268445E-2</v>
      </c>
      <c r="K18" s="215">
        <f t="shared" si="6"/>
        <v>3.3703315216447892E-2</v>
      </c>
      <c r="L18" s="52">
        <f t="shared" si="7"/>
        <v>0.17038209787015171</v>
      </c>
      <c r="N18" s="40">
        <f t="shared" si="1"/>
        <v>1.2365327361417795</v>
      </c>
      <c r="O18" s="143">
        <f t="shared" si="2"/>
        <v>1.3020184113668103</v>
      </c>
      <c r="P18" s="52">
        <f t="shared" si="8"/>
        <v>5.2959111644192071E-2</v>
      </c>
      <c r="Q18" s="2"/>
    </row>
    <row r="19" spans="1:17" ht="20.100000000000001" customHeight="1">
      <c r="A19" s="8" t="s">
        <v>157</v>
      </c>
      <c r="B19" s="19">
        <v>86045.750000000029</v>
      </c>
      <c r="C19" s="140">
        <v>79529.719999999972</v>
      </c>
      <c r="D19" s="214">
        <f t="shared" si="3"/>
        <v>2.5537775165867613E-2</v>
      </c>
      <c r="E19" s="215">
        <f t="shared" si="4"/>
        <v>2.335065634381004E-2</v>
      </c>
      <c r="F19" s="52">
        <f t="shared" si="5"/>
        <v>-7.5727505425893252E-2</v>
      </c>
      <c r="H19" s="19">
        <v>31078.034999999967</v>
      </c>
      <c r="I19" s="140">
        <v>29681.659000000007</v>
      </c>
      <c r="J19" s="214">
        <f t="shared" si="0"/>
        <v>3.2238177026771647E-2</v>
      </c>
      <c r="K19" s="215">
        <f t="shared" si="6"/>
        <v>3.1128823302530022E-2</v>
      </c>
      <c r="L19" s="52">
        <f t="shared" si="7"/>
        <v>-4.4931283461131365E-2</v>
      </c>
      <c r="N19" s="40">
        <f t="shared" si="1"/>
        <v>3.6118036044778457</v>
      </c>
      <c r="O19" s="143">
        <f t="shared" si="2"/>
        <v>3.732146799963588</v>
      </c>
      <c r="P19" s="52">
        <f t="shared" si="8"/>
        <v>3.3319418402634943E-2</v>
      </c>
      <c r="Q19" s="2"/>
    </row>
    <row r="20" spans="1:17" ht="20.100000000000001" customHeight="1">
      <c r="A20" s="8" t="s">
        <v>159</v>
      </c>
      <c r="B20" s="19">
        <v>50472.600000000042</v>
      </c>
      <c r="C20" s="140">
        <v>50632.910000000011</v>
      </c>
      <c r="D20" s="214">
        <f t="shared" si="3"/>
        <v>1.497991371842038E-2</v>
      </c>
      <c r="E20" s="215">
        <f t="shared" si="4"/>
        <v>1.4866287484692054E-2</v>
      </c>
      <c r="F20" s="52">
        <f t="shared" si="5"/>
        <v>3.1761787583752064E-3</v>
      </c>
      <c r="H20" s="19">
        <v>24061.877000000004</v>
      </c>
      <c r="I20" s="140">
        <v>21817.410000000003</v>
      </c>
      <c r="J20" s="214">
        <f t="shared" si="0"/>
        <v>2.4960106078856209E-2</v>
      </c>
      <c r="K20" s="215">
        <f t="shared" si="6"/>
        <v>2.288114356440964E-2</v>
      </c>
      <c r="L20" s="52">
        <f t="shared" si="7"/>
        <v>-9.3278965726572377E-2</v>
      </c>
      <c r="N20" s="40">
        <f t="shared" si="1"/>
        <v>4.7673147410674277</v>
      </c>
      <c r="O20" s="143">
        <f t="shared" si="2"/>
        <v>4.3089385934958111</v>
      </c>
      <c r="P20" s="52">
        <f t="shared" si="8"/>
        <v>-9.6149755673354959E-2</v>
      </c>
      <c r="Q20" s="2"/>
    </row>
    <row r="21" spans="1:17" ht="20.100000000000001" customHeight="1">
      <c r="A21" s="8" t="s">
        <v>158</v>
      </c>
      <c r="B21" s="19">
        <v>93861.219999999972</v>
      </c>
      <c r="C21" s="140">
        <v>86035.400000000023</v>
      </c>
      <c r="D21" s="214">
        <f t="shared" si="3"/>
        <v>2.7857351852404507E-2</v>
      </c>
      <c r="E21" s="215">
        <f t="shared" si="4"/>
        <v>2.5260783752315934E-2</v>
      </c>
      <c r="F21" s="52">
        <f t="shared" si="5"/>
        <v>-8.3376499900597409E-2</v>
      </c>
      <c r="H21" s="19">
        <v>22948.013999999985</v>
      </c>
      <c r="I21" s="140">
        <v>21476.693000000017</v>
      </c>
      <c r="J21" s="214">
        <f t="shared" si="0"/>
        <v>2.3804662609615904E-2</v>
      </c>
      <c r="K21" s="215">
        <f t="shared" si="6"/>
        <v>2.2523814505101748E-2</v>
      </c>
      <c r="L21" s="52">
        <f t="shared" si="7"/>
        <v>-6.4115395781088866E-2</v>
      </c>
      <c r="N21" s="40">
        <f t="shared" si="1"/>
        <v>2.4448876756556106</v>
      </c>
      <c r="O21" s="143">
        <f t="shared" si="2"/>
        <v>2.4962623524735181</v>
      </c>
      <c r="P21" s="52">
        <f t="shared" si="8"/>
        <v>2.1013103108768021E-2</v>
      </c>
      <c r="Q21" s="2"/>
    </row>
    <row r="22" spans="1:17" ht="20.100000000000001" customHeight="1">
      <c r="A22" s="8" t="s">
        <v>160</v>
      </c>
      <c r="B22" s="19">
        <v>5790.5999999999967</v>
      </c>
      <c r="C22" s="140">
        <v>5547.44</v>
      </c>
      <c r="D22" s="214">
        <f t="shared" si="3"/>
        <v>1.7186094708393253E-3</v>
      </c>
      <c r="E22" s="215">
        <f t="shared" si="4"/>
        <v>1.6287793422120134E-3</v>
      </c>
      <c r="F22" s="52">
        <f t="shared" si="5"/>
        <v>-4.1992194245846243E-2</v>
      </c>
      <c r="H22" s="19">
        <v>14995.340000000009</v>
      </c>
      <c r="I22" s="140">
        <v>14869.285000000002</v>
      </c>
      <c r="J22" s="214">
        <f t="shared" si="0"/>
        <v>1.5555115550150798E-2</v>
      </c>
      <c r="K22" s="215">
        <f t="shared" si="6"/>
        <v>1.559425453273889E-2</v>
      </c>
      <c r="L22" s="52">
        <f t="shared" si="7"/>
        <v>-8.4062782170999453E-3</v>
      </c>
      <c r="N22" s="40">
        <f t="shared" si="1"/>
        <v>25.896003868338372</v>
      </c>
      <c r="O22" s="143">
        <f t="shared" si="2"/>
        <v>26.803868090506615</v>
      </c>
      <c r="P22" s="52">
        <f t="shared" si="8"/>
        <v>3.5058081809998448E-2</v>
      </c>
      <c r="Q22" s="2"/>
    </row>
    <row r="23" spans="1:17" ht="20.100000000000001" customHeight="1">
      <c r="A23" s="8" t="s">
        <v>161</v>
      </c>
      <c r="B23" s="19">
        <v>37333.529999999992</v>
      </c>
      <c r="C23" s="140">
        <v>38972.969999999979</v>
      </c>
      <c r="D23" s="214">
        <f t="shared" si="3"/>
        <v>1.1080329885998703E-2</v>
      </c>
      <c r="E23" s="215">
        <f t="shared" si="4"/>
        <v>1.1442821993685105E-2</v>
      </c>
      <c r="F23" s="52">
        <f t="shared" si="5"/>
        <v>4.39133400993688E-2</v>
      </c>
      <c r="H23" s="19">
        <v>13094.188000000004</v>
      </c>
      <c r="I23" s="140">
        <v>14022.834000000004</v>
      </c>
      <c r="J23" s="214">
        <f t="shared" si="0"/>
        <v>1.3582993608374195E-2</v>
      </c>
      <c r="K23" s="215">
        <f t="shared" si="6"/>
        <v>1.4706533815603445E-2</v>
      </c>
      <c r="L23" s="52">
        <f t="shared" si="7"/>
        <v>7.0920472502762316E-2</v>
      </c>
      <c r="N23" s="40">
        <f t="shared" si="1"/>
        <v>3.5073533094781033</v>
      </c>
      <c r="O23" s="143">
        <f t="shared" si="2"/>
        <v>3.5980922162206297</v>
      </c>
      <c r="P23" s="52">
        <f t="shared" si="8"/>
        <v>2.5871048262323022E-2</v>
      </c>
      <c r="Q23" s="2"/>
    </row>
    <row r="24" spans="1:17" ht="20.100000000000001" customHeight="1">
      <c r="A24" s="8" t="s">
        <v>162</v>
      </c>
      <c r="B24" s="19">
        <v>43014.649999999994</v>
      </c>
      <c r="C24" s="140">
        <v>42734.619999999981</v>
      </c>
      <c r="D24" s="214">
        <f t="shared" si="3"/>
        <v>1.2766446460615274E-2</v>
      </c>
      <c r="E24" s="215">
        <f t="shared" si="4"/>
        <v>1.2547276987814257E-2</v>
      </c>
      <c r="F24" s="52">
        <f t="shared" si="5"/>
        <v>-6.5101076028751467E-3</v>
      </c>
      <c r="H24" s="19">
        <v>10943.498</v>
      </c>
      <c r="I24" s="140">
        <v>10762.262999999999</v>
      </c>
      <c r="J24" s="214">
        <f t="shared" si="0"/>
        <v>1.1352018421245802E-2</v>
      </c>
      <c r="K24" s="215">
        <f t="shared" si="6"/>
        <v>1.1286989829724698E-2</v>
      </c>
      <c r="L24" s="52">
        <f t="shared" si="7"/>
        <v>-1.6560975293274653E-2</v>
      </c>
      <c r="N24" s="40">
        <f t="shared" si="1"/>
        <v>2.5441327547707586</v>
      </c>
      <c r="O24" s="143">
        <f t="shared" si="2"/>
        <v>2.5183944539579395</v>
      </c>
      <c r="P24" s="52">
        <f t="shared" si="8"/>
        <v>-1.0116728682713065E-2</v>
      </c>
      <c r="Q24" s="2"/>
    </row>
    <row r="25" spans="1:17" ht="20.100000000000001" customHeight="1">
      <c r="A25" s="8" t="s">
        <v>163</v>
      </c>
      <c r="B25" s="19">
        <v>48615.16</v>
      </c>
      <c r="C25" s="140">
        <v>44983.959999999977</v>
      </c>
      <c r="D25" s="214">
        <f t="shared" si="3"/>
        <v>1.4428638552545364E-2</v>
      </c>
      <c r="E25" s="215">
        <f t="shared" si="4"/>
        <v>1.3207703874019636E-2</v>
      </c>
      <c r="F25" s="52">
        <f t="shared" si="5"/>
        <v>-7.4692750162706975E-2</v>
      </c>
      <c r="H25" s="19">
        <v>11355.04100000001</v>
      </c>
      <c r="I25" s="140">
        <v>10371.746999999994</v>
      </c>
      <c r="J25" s="214">
        <f t="shared" si="0"/>
        <v>1.1778924307931657E-2</v>
      </c>
      <c r="K25" s="215">
        <f t="shared" si="6"/>
        <v>1.0877433761419657E-2</v>
      </c>
      <c r="L25" s="52">
        <f t="shared" si="7"/>
        <v>-8.6595372046654462E-2</v>
      </c>
      <c r="N25" s="40">
        <f t="shared" si="1"/>
        <v>2.3356996048146317</v>
      </c>
      <c r="O25" s="143">
        <f t="shared" si="2"/>
        <v>2.3056545044055703</v>
      </c>
      <c r="P25" s="52">
        <f t="shared" si="8"/>
        <v>-1.286342659267002E-2</v>
      </c>
      <c r="Q25" s="2"/>
    </row>
    <row r="26" spans="1:17" ht="20.100000000000001" customHeight="1">
      <c r="A26" s="8" t="s">
        <v>164</v>
      </c>
      <c r="B26" s="19">
        <v>24000.520000000011</v>
      </c>
      <c r="C26" s="140">
        <v>22827.669999999995</v>
      </c>
      <c r="D26" s="214">
        <f t="shared" si="3"/>
        <v>7.1231860216676478E-3</v>
      </c>
      <c r="E26" s="215">
        <f t="shared" si="4"/>
        <v>6.7024136046235569E-3</v>
      </c>
      <c r="F26" s="52">
        <f t="shared" si="5"/>
        <v>-4.8867691200024675E-2</v>
      </c>
      <c r="H26" s="19">
        <v>8821.6130000000012</v>
      </c>
      <c r="I26" s="140">
        <v>8654.5380000000023</v>
      </c>
      <c r="J26" s="214">
        <f t="shared" si="0"/>
        <v>9.1509235238222252E-3</v>
      </c>
      <c r="K26" s="215">
        <f t="shared" si="6"/>
        <v>9.076500210686728E-3</v>
      </c>
      <c r="L26" s="52">
        <f t="shared" si="7"/>
        <v>-1.8939280152053699E-2</v>
      </c>
      <c r="N26" s="40">
        <f t="shared" si="1"/>
        <v>3.675592445497013</v>
      </c>
      <c r="O26" s="143">
        <f t="shared" si="2"/>
        <v>3.7912489535725742</v>
      </c>
      <c r="P26" s="52">
        <f t="shared" si="8"/>
        <v>3.1466086023017197E-2</v>
      </c>
      <c r="Q26" s="2"/>
    </row>
    <row r="27" spans="1:17" ht="20.100000000000001" customHeight="1">
      <c r="A27" s="8" t="s">
        <v>165</v>
      </c>
      <c r="B27" s="19">
        <v>20119.680000000004</v>
      </c>
      <c r="C27" s="140">
        <v>19315.230000000018</v>
      </c>
      <c r="D27" s="214">
        <f t="shared" si="3"/>
        <v>5.9713799257860292E-3</v>
      </c>
      <c r="E27" s="215">
        <f t="shared" si="4"/>
        <v>5.6711289557117833E-3</v>
      </c>
      <c r="F27" s="52">
        <f t="shared" si="5"/>
        <v>-3.998324029010332E-2</v>
      </c>
      <c r="H27" s="19">
        <v>7988.8829999999998</v>
      </c>
      <c r="I27" s="140">
        <v>7884.4029999999984</v>
      </c>
      <c r="J27" s="214">
        <f t="shared" si="0"/>
        <v>8.2871077402469889E-3</v>
      </c>
      <c r="K27" s="215">
        <f t="shared" si="6"/>
        <v>8.2688163701677697E-3</v>
      </c>
      <c r="L27" s="52">
        <f t="shared" si="7"/>
        <v>-1.3078173757207533E-2</v>
      </c>
      <c r="N27" s="40">
        <f t="shared" si="1"/>
        <v>3.9706809452237799</v>
      </c>
      <c r="O27" s="143">
        <f t="shared" si="2"/>
        <v>4.0819617472843923</v>
      </c>
      <c r="P27" s="52">
        <f t="shared" si="8"/>
        <v>2.8025621699590081E-2</v>
      </c>
      <c r="Q27" s="2"/>
    </row>
    <row r="28" spans="1:17" ht="20.100000000000001" customHeight="1">
      <c r="A28" s="8" t="s">
        <v>166</v>
      </c>
      <c r="B28" s="19">
        <v>90587.81</v>
      </c>
      <c r="C28" s="140">
        <v>93196.489999999962</v>
      </c>
      <c r="D28" s="214">
        <f t="shared" si="3"/>
        <v>2.6885826720649573E-2</v>
      </c>
      <c r="E28" s="215">
        <f t="shared" si="4"/>
        <v>2.7363345557350493E-2</v>
      </c>
      <c r="F28" s="52">
        <f t="shared" si="5"/>
        <v>2.879725208060515E-2</v>
      </c>
      <c r="H28" s="19">
        <v>7309.8359999999984</v>
      </c>
      <c r="I28" s="140">
        <v>7226.3179999999984</v>
      </c>
      <c r="J28" s="214">
        <f t="shared" si="0"/>
        <v>7.5827119380188785E-3</v>
      </c>
      <c r="K28" s="215">
        <f t="shared" si="6"/>
        <v>7.5786456595937591E-3</v>
      </c>
      <c r="L28" s="52">
        <f t="shared" si="7"/>
        <v>-1.1425427328328576E-2</v>
      </c>
      <c r="N28" s="40">
        <f t="shared" si="1"/>
        <v>0.80693373644864563</v>
      </c>
      <c r="O28" s="143">
        <f t="shared" si="2"/>
        <v>0.77538521032283525</v>
      </c>
      <c r="P28" s="52">
        <f t="shared" si="8"/>
        <v>-3.9096799031673866E-2</v>
      </c>
      <c r="Q28" s="2"/>
    </row>
    <row r="29" spans="1:17" ht="20.100000000000001" customHeight="1">
      <c r="A29" s="8" t="s">
        <v>167</v>
      </c>
      <c r="B29" s="19">
        <v>20525.060000000012</v>
      </c>
      <c r="C29" s="140">
        <v>17305.300000000003</v>
      </c>
      <c r="D29" s="214">
        <f t="shared" si="3"/>
        <v>6.0916938668782927E-3</v>
      </c>
      <c r="E29" s="215">
        <f t="shared" si="4"/>
        <v>5.0809950447019813E-3</v>
      </c>
      <c r="F29" s="52">
        <f t="shared" si="5"/>
        <v>-0.15686969977188897</v>
      </c>
      <c r="H29" s="19">
        <v>7543.4329999999964</v>
      </c>
      <c r="I29" s="140">
        <v>6596.1729999999998</v>
      </c>
      <c r="J29" s="214">
        <f t="shared" si="0"/>
        <v>7.8250291063637466E-3</v>
      </c>
      <c r="K29" s="215">
        <f t="shared" si="6"/>
        <v>6.917777196682952E-3</v>
      </c>
      <c r="L29" s="52">
        <f t="shared" si="7"/>
        <v>-0.12557412520267588</v>
      </c>
      <c r="N29" s="40">
        <f t="shared" si="1"/>
        <v>3.6752306692404266</v>
      </c>
      <c r="O29" s="143">
        <f t="shared" si="2"/>
        <v>3.8116490323773631</v>
      </c>
      <c r="P29" s="52">
        <f t="shared" si="8"/>
        <v>3.7118313220087087E-2</v>
      </c>
      <c r="Q29" s="2"/>
    </row>
    <row r="30" spans="1:17" ht="20.100000000000001" customHeight="1">
      <c r="A30" s="8" t="s">
        <v>168</v>
      </c>
      <c r="B30" s="19">
        <v>24474.440000000002</v>
      </c>
      <c r="C30" s="140">
        <v>27055.160000000003</v>
      </c>
      <c r="D30" s="214">
        <f t="shared" si="3"/>
        <v>7.2638421540926401E-3</v>
      </c>
      <c r="E30" s="215">
        <f t="shared" si="4"/>
        <v>7.9436435019109332E-3</v>
      </c>
      <c r="F30" s="52">
        <f t="shared" si="5"/>
        <v>0.10544551785454544</v>
      </c>
      <c r="H30" s="19">
        <v>5745.4140000000052</v>
      </c>
      <c r="I30" s="140">
        <v>6087.0669999999964</v>
      </c>
      <c r="J30" s="214">
        <f t="shared" si="0"/>
        <v>5.9598901160930074E-3</v>
      </c>
      <c r="K30" s="215">
        <f t="shared" si="6"/>
        <v>6.3838491330171724E-3</v>
      </c>
      <c r="L30" s="52">
        <f t="shared" si="7"/>
        <v>5.9465340530724303E-2</v>
      </c>
      <c r="N30" s="40">
        <f t="shared" si="1"/>
        <v>2.3475160207955748</v>
      </c>
      <c r="O30" s="143">
        <f t="shared" si="2"/>
        <v>2.2498728523505296</v>
      </c>
      <c r="P30" s="52">
        <f t="shared" si="8"/>
        <v>-4.1594250083947813E-2</v>
      </c>
      <c r="Q30" s="2"/>
    </row>
    <row r="31" spans="1:17" ht="20.100000000000001" customHeight="1">
      <c r="A31" s="8" t="s">
        <v>169</v>
      </c>
      <c r="B31" s="19">
        <v>16326.109999999995</v>
      </c>
      <c r="C31" s="140">
        <v>13011.159999999996</v>
      </c>
      <c r="D31" s="214">
        <f t="shared" si="3"/>
        <v>4.8454749538846794E-3</v>
      </c>
      <c r="E31" s="215">
        <f t="shared" si="4"/>
        <v>3.8201960951745766E-3</v>
      </c>
      <c r="F31" s="52">
        <f t="shared" si="5"/>
        <v>-0.2030459184704746</v>
      </c>
      <c r="H31" s="19">
        <v>6379.6000000000013</v>
      </c>
      <c r="I31" s="140">
        <v>5602.3559999999998</v>
      </c>
      <c r="J31" s="214">
        <f t="shared" si="0"/>
        <v>6.6177502586631572E-3</v>
      </c>
      <c r="K31" s="215">
        <f t="shared" si="6"/>
        <v>5.8755054763572631E-3</v>
      </c>
      <c r="L31" s="52">
        <f t="shared" si="7"/>
        <v>-0.1218327167847516</v>
      </c>
      <c r="N31" s="40">
        <f t="shared" si="1"/>
        <v>3.9076056696910673</v>
      </c>
      <c r="O31" s="143">
        <f t="shared" si="2"/>
        <v>4.3058082446146244</v>
      </c>
      <c r="P31" s="52">
        <f t="shared" si="8"/>
        <v>0.10190449307927194</v>
      </c>
      <c r="Q31" s="2"/>
    </row>
    <row r="32" spans="1:17" ht="20.100000000000001" customHeight="1" thickBot="1">
      <c r="A32" s="8" t="s">
        <v>17</v>
      </c>
      <c r="B32" s="19">
        <f>B33-SUM(B7:B31)</f>
        <v>303039.16999999806</v>
      </c>
      <c r="C32" s="140">
        <f>C33-SUM(C7:C31)</f>
        <v>314778.96000000229</v>
      </c>
      <c r="D32" s="214">
        <f t="shared" si="3"/>
        <v>8.9939900458896369E-2</v>
      </c>
      <c r="E32" s="215">
        <f t="shared" si="4"/>
        <v>9.2421994183080017E-2</v>
      </c>
      <c r="F32" s="52">
        <f t="shared" si="5"/>
        <v>3.8740173423799644E-2</v>
      </c>
      <c r="H32" s="19">
        <f>H33-SUM(H7:H31)</f>
        <v>80455.982000000193</v>
      </c>
      <c r="I32" s="140">
        <f>I33-SUM(I7:I31)</f>
        <v>85874.305999999982</v>
      </c>
      <c r="J32" s="214">
        <f t="shared" si="0"/>
        <v>8.3459401168019851E-2</v>
      </c>
      <c r="K32" s="215">
        <f t="shared" si="6"/>
        <v>9.0061209102273984E-2</v>
      </c>
      <c r="L32" s="52">
        <f t="shared" si="7"/>
        <v>6.73451975267641E-2</v>
      </c>
      <c r="N32" s="40">
        <f t="shared" si="1"/>
        <v>2.6549697189310777</v>
      </c>
      <c r="O32" s="143">
        <f t="shared" si="2"/>
        <v>2.7280827791031319</v>
      </c>
      <c r="P32" s="52">
        <f t="shared" si="8"/>
        <v>2.753818985230852E-2</v>
      </c>
      <c r="Q32" s="2"/>
    </row>
    <row r="33" spans="1:17" ht="26.25" customHeight="1" thickBot="1">
      <c r="A33" s="35" t="s">
        <v>18</v>
      </c>
      <c r="B33" s="36">
        <v>3369351.8499999973</v>
      </c>
      <c r="C33" s="148">
        <v>3405887.9900000021</v>
      </c>
      <c r="D33" s="251">
        <f>SUM(D7:D32)</f>
        <v>0.99999999999999967</v>
      </c>
      <c r="E33" s="252">
        <f>SUM(E7:E32)</f>
        <v>1</v>
      </c>
      <c r="F33" s="57">
        <f t="shared" si="5"/>
        <v>1.0843670126052527E-2</v>
      </c>
      <c r="G33" s="56"/>
      <c r="H33" s="36">
        <v>964013.41099999985</v>
      </c>
      <c r="I33" s="148">
        <v>953510.47200000018</v>
      </c>
      <c r="J33" s="251">
        <f>SUM(J7:J32)</f>
        <v>1.0000000000000004</v>
      </c>
      <c r="K33" s="252">
        <f>SUM(K7:K32)</f>
        <v>0.99999999999999989</v>
      </c>
      <c r="L33" s="57">
        <f t="shared" si="7"/>
        <v>-1.0895013368231727E-2</v>
      </c>
      <c r="M33" s="56"/>
      <c r="N33" s="37">
        <f t="shared" si="1"/>
        <v>2.8611241981154345</v>
      </c>
      <c r="O33" s="150">
        <f t="shared" si="2"/>
        <v>2.7995943342810858</v>
      </c>
      <c r="P33" s="57">
        <f t="shared" si="8"/>
        <v>-2.1505485107873736E-2</v>
      </c>
      <c r="Q33" s="2"/>
    </row>
    <row r="35" spans="1:17" ht="15.75" thickBot="1">
      <c r="L35" s="10"/>
    </row>
    <row r="36" spans="1:17">
      <c r="A36" s="464" t="s">
        <v>2</v>
      </c>
      <c r="B36" s="458" t="s">
        <v>1</v>
      </c>
      <c r="C36" s="451"/>
      <c r="D36" s="458" t="s">
        <v>102</v>
      </c>
      <c r="E36" s="451"/>
      <c r="F36" s="130" t="s">
        <v>0</v>
      </c>
      <c r="H36" s="467" t="s">
        <v>19</v>
      </c>
      <c r="I36" s="468"/>
      <c r="J36" s="458" t="s">
        <v>102</v>
      </c>
      <c r="K36" s="451"/>
      <c r="L36" s="130" t="s">
        <v>0</v>
      </c>
      <c r="N36" s="450" t="s">
        <v>22</v>
      </c>
      <c r="O36" s="451"/>
      <c r="P36" s="130" t="s">
        <v>0</v>
      </c>
    </row>
    <row r="37" spans="1:17">
      <c r="A37" s="465"/>
      <c r="B37" s="459" t="str">
        <f>B5</f>
        <v>jan-dez</v>
      </c>
      <c r="C37" s="453"/>
      <c r="D37" s="459" t="str">
        <f>B37</f>
        <v>jan-dez</v>
      </c>
      <c r="E37" s="453"/>
      <c r="F37" s="131" t="str">
        <f>F5</f>
        <v>2025 / 2024</v>
      </c>
      <c r="H37" s="448" t="str">
        <f>B37</f>
        <v>jan-dez</v>
      </c>
      <c r="I37" s="453"/>
      <c r="J37" s="459" t="str">
        <f>H37</f>
        <v>jan-dez</v>
      </c>
      <c r="K37" s="453"/>
      <c r="L37" s="131" t="str">
        <f>F37</f>
        <v>2025 / 2024</v>
      </c>
      <c r="N37" s="448" t="str">
        <f>B37</f>
        <v>jan-dez</v>
      </c>
      <c r="O37" s="449"/>
      <c r="P37" s="131" t="str">
        <f>L37</f>
        <v>2025 / 2024</v>
      </c>
    </row>
    <row r="38" spans="1:17" ht="19.5" customHeight="1" thickBot="1">
      <c r="A38" s="466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>
      <c r="A39" s="38" t="s">
        <v>145</v>
      </c>
      <c r="B39" s="19">
        <v>320333.69000000012</v>
      </c>
      <c r="C39" s="147">
        <v>312098.01999999984</v>
      </c>
      <c r="D39" s="247">
        <f>B39/$B$62</f>
        <v>0.21491999802077019</v>
      </c>
      <c r="E39" s="246">
        <f>C39/$C$62</f>
        <v>0.21034523378197958</v>
      </c>
      <c r="F39" s="52">
        <f>(C39-B39)/B39</f>
        <v>-2.570965919944378E-2</v>
      </c>
      <c r="H39" s="39">
        <v>100584.78600000007</v>
      </c>
      <c r="I39" s="147">
        <v>100013.68200000003</v>
      </c>
      <c r="J39" s="250">
        <f>H39/$H$62</f>
        <v>0.24754974514529088</v>
      </c>
      <c r="K39" s="246">
        <f>I39/$I$62</f>
        <v>0.24771488643694939</v>
      </c>
      <c r="L39" s="52">
        <f>(I39-H39)/H39</f>
        <v>-5.677836805260344E-3</v>
      </c>
      <c r="N39" s="40">
        <f t="shared" ref="N39:N62" si="9">(H39/B39)*10</f>
        <v>3.1400002291360622</v>
      </c>
      <c r="O39" s="149">
        <f t="shared" ref="O39:O62" si="10">(I39/C39)*10</f>
        <v>3.2045599648469443</v>
      </c>
      <c r="P39" s="52">
        <f>(O39-N39)/N39</f>
        <v>2.056042388526989E-2</v>
      </c>
    </row>
    <row r="40" spans="1:17" ht="20.100000000000001" customHeight="1">
      <c r="A40" s="38" t="s">
        <v>151</v>
      </c>
      <c r="B40" s="19">
        <v>149101.54000000004</v>
      </c>
      <c r="C40" s="140">
        <v>143282.14999999988</v>
      </c>
      <c r="D40" s="247">
        <f t="shared" ref="D40:D61" si="11">B40/$B$62</f>
        <v>0.10003600520973546</v>
      </c>
      <c r="E40" s="215">
        <f t="shared" ref="E40:E61" si="12">C40/$C$62</f>
        <v>9.6568114525477144E-2</v>
      </c>
      <c r="F40" s="52">
        <f t="shared" ref="F40:F62" si="13">(C40-B40)/B40</f>
        <v>-3.9029710893664533E-2</v>
      </c>
      <c r="H40" s="19">
        <v>52691.099000000009</v>
      </c>
      <c r="I40" s="140">
        <v>51440.335000000014</v>
      </c>
      <c r="J40" s="247">
        <f t="shared" ref="J40:J62" si="14">H40/$H$62</f>
        <v>0.12967834050842725</v>
      </c>
      <c r="K40" s="215">
        <f t="shared" ref="K40:K62" si="15">I40/$I$62</f>
        <v>0.12740793547430473</v>
      </c>
      <c r="L40" s="52">
        <f t="shared" ref="L40:L62" si="16">(I40-H40)/H40</f>
        <v>-2.373767151829563E-2</v>
      </c>
      <c r="N40" s="40">
        <f t="shared" si="9"/>
        <v>3.5339070944538866</v>
      </c>
      <c r="O40" s="143">
        <f t="shared" si="10"/>
        <v>3.5901425962689744</v>
      </c>
      <c r="P40" s="52">
        <f t="shared" ref="P40:P62" si="17">(O40-N40)/N40</f>
        <v>1.5913124004686974E-2</v>
      </c>
    </row>
    <row r="41" spans="1:17" ht="20.100000000000001" customHeight="1">
      <c r="A41" s="38" t="s">
        <v>152</v>
      </c>
      <c r="B41" s="19">
        <v>196520.47000000009</v>
      </c>
      <c r="C41" s="140">
        <v>191562.93000000005</v>
      </c>
      <c r="D41" s="247">
        <f t="shared" si="11"/>
        <v>0.13185056814798601</v>
      </c>
      <c r="E41" s="215">
        <f t="shared" si="12"/>
        <v>0.12910799400397036</v>
      </c>
      <c r="F41" s="52">
        <f t="shared" si="13"/>
        <v>-2.5226583266364237E-2</v>
      </c>
      <c r="H41" s="19">
        <v>45266.599000000002</v>
      </c>
      <c r="I41" s="140">
        <v>44136.315999999984</v>
      </c>
      <c r="J41" s="247">
        <f t="shared" si="14"/>
        <v>0.11140586456130724</v>
      </c>
      <c r="K41" s="215">
        <f t="shared" si="15"/>
        <v>0.10931726826820859</v>
      </c>
      <c r="L41" s="52">
        <f t="shared" si="16"/>
        <v>-2.4969470315187973E-2</v>
      </c>
      <c r="N41" s="40">
        <f t="shared" si="9"/>
        <v>2.3034037624681023</v>
      </c>
      <c r="O41" s="143">
        <f t="shared" si="10"/>
        <v>2.3040113241116105</v>
      </c>
      <c r="P41" s="52">
        <f t="shared" si="17"/>
        <v>2.6376688855329742E-4</v>
      </c>
    </row>
    <row r="42" spans="1:17" ht="20.100000000000001" customHeight="1">
      <c r="A42" s="38" t="s">
        <v>153</v>
      </c>
      <c r="B42" s="19">
        <v>98907.759999999922</v>
      </c>
      <c r="C42" s="140">
        <v>104654.14000000003</v>
      </c>
      <c r="D42" s="247">
        <f t="shared" si="11"/>
        <v>6.6359725021238908E-2</v>
      </c>
      <c r="E42" s="215">
        <f t="shared" si="12"/>
        <v>7.0533928874499233E-2</v>
      </c>
      <c r="F42" s="52">
        <f t="shared" si="13"/>
        <v>5.8098373676646921E-2</v>
      </c>
      <c r="H42" s="19">
        <v>37921.182999999997</v>
      </c>
      <c r="I42" s="140">
        <v>38426.721000000005</v>
      </c>
      <c r="J42" s="247">
        <f t="shared" si="14"/>
        <v>9.3328022661975249E-2</v>
      </c>
      <c r="K42" s="215">
        <f t="shared" si="15"/>
        <v>9.5175686349187064E-2</v>
      </c>
      <c r="L42" s="52">
        <f t="shared" si="16"/>
        <v>1.3331282412787802E-2</v>
      </c>
      <c r="N42" s="40">
        <f t="shared" si="9"/>
        <v>3.8339947239731269</v>
      </c>
      <c r="O42" s="143">
        <f t="shared" si="10"/>
        <v>3.6717822152090678</v>
      </c>
      <c r="P42" s="52">
        <f t="shared" si="17"/>
        <v>-4.2309006778173154E-2</v>
      </c>
    </row>
    <row r="43" spans="1:17" ht="20.100000000000001" customHeight="1">
      <c r="A43" s="38" t="s">
        <v>154</v>
      </c>
      <c r="B43" s="19">
        <v>163789.15999999995</v>
      </c>
      <c r="C43" s="140">
        <v>154703.42999999988</v>
      </c>
      <c r="D43" s="247">
        <f t="shared" si="11"/>
        <v>0.10989030202543974</v>
      </c>
      <c r="E43" s="215">
        <f t="shared" si="12"/>
        <v>0.10426573404798949</v>
      </c>
      <c r="F43" s="52">
        <f t="shared" si="13"/>
        <v>-5.5472108166377258E-2</v>
      </c>
      <c r="H43" s="19">
        <v>38212.276999999973</v>
      </c>
      <c r="I43" s="140">
        <v>36938.086000000018</v>
      </c>
      <c r="J43" s="247">
        <f t="shared" si="14"/>
        <v>9.4044435634343823E-2</v>
      </c>
      <c r="K43" s="215">
        <f t="shared" si="15"/>
        <v>9.1488620313851368E-2</v>
      </c>
      <c r="L43" s="52">
        <f t="shared" si="16"/>
        <v>-3.3345068654243144E-2</v>
      </c>
      <c r="N43" s="40">
        <f t="shared" si="9"/>
        <v>2.3330162386814846</v>
      </c>
      <c r="O43" s="143">
        <f t="shared" si="10"/>
        <v>2.387670784028515</v>
      </c>
      <c r="P43" s="52">
        <f t="shared" si="17"/>
        <v>2.3426560193133796E-2</v>
      </c>
    </row>
    <row r="44" spans="1:17" ht="20.100000000000001" customHeight="1">
      <c r="A44" s="38" t="s">
        <v>156</v>
      </c>
      <c r="B44" s="19">
        <v>222057.17000000007</v>
      </c>
      <c r="C44" s="140">
        <v>246820.35</v>
      </c>
      <c r="D44" s="247">
        <f t="shared" si="11"/>
        <v>0.14898378792720124</v>
      </c>
      <c r="E44" s="215">
        <f t="shared" si="12"/>
        <v>0.16634993141866153</v>
      </c>
      <c r="F44" s="52">
        <f t="shared" si="13"/>
        <v>0.11151713768125536</v>
      </c>
      <c r="H44" s="19">
        <v>27458.09600000002</v>
      </c>
      <c r="I44" s="140">
        <v>32136.464000000014</v>
      </c>
      <c r="J44" s="247">
        <f t="shared" si="14"/>
        <v>6.7577264289004221E-2</v>
      </c>
      <c r="K44" s="215">
        <f t="shared" si="15"/>
        <v>7.959591498936229E-2</v>
      </c>
      <c r="L44" s="52">
        <f t="shared" si="16"/>
        <v>0.17038209787015063</v>
      </c>
      <c r="N44" s="40">
        <f t="shared" si="9"/>
        <v>1.2365327361417786</v>
      </c>
      <c r="O44" s="143">
        <f t="shared" si="10"/>
        <v>1.3020184113668103</v>
      </c>
      <c r="P44" s="52">
        <f t="shared" si="17"/>
        <v>5.2959111644192827E-2</v>
      </c>
    </row>
    <row r="45" spans="1:17" ht="20.100000000000001" customHeight="1">
      <c r="A45" s="38" t="s">
        <v>159</v>
      </c>
      <c r="B45" s="19">
        <v>50472.600000000035</v>
      </c>
      <c r="C45" s="140">
        <v>50632.910000000011</v>
      </c>
      <c r="D45" s="247">
        <f t="shared" si="11"/>
        <v>3.3863347598883931E-2</v>
      </c>
      <c r="E45" s="215">
        <f t="shared" si="12"/>
        <v>3.4125148538308378E-2</v>
      </c>
      <c r="F45" s="52">
        <f t="shared" si="13"/>
        <v>3.1761787583753508E-3</v>
      </c>
      <c r="H45" s="19">
        <v>24061.877000000008</v>
      </c>
      <c r="I45" s="140">
        <v>21817.410000000003</v>
      </c>
      <c r="J45" s="247">
        <f t="shared" si="14"/>
        <v>5.9218811869494202E-2</v>
      </c>
      <c r="K45" s="215">
        <f t="shared" si="15"/>
        <v>5.403757898342712E-2</v>
      </c>
      <c r="L45" s="52">
        <f t="shared" si="16"/>
        <v>-9.3278965726572516E-2</v>
      </c>
      <c r="N45" s="40">
        <f t="shared" si="9"/>
        <v>4.7673147410674286</v>
      </c>
      <c r="O45" s="143">
        <f t="shared" si="10"/>
        <v>4.3089385934958111</v>
      </c>
      <c r="P45" s="52">
        <f t="shared" si="17"/>
        <v>-9.6149755673355125E-2</v>
      </c>
    </row>
    <row r="46" spans="1:17" ht="20.100000000000001" customHeight="1">
      <c r="A46" s="38" t="s">
        <v>158</v>
      </c>
      <c r="B46" s="19">
        <v>93861.220000000059</v>
      </c>
      <c r="C46" s="140">
        <v>86035.400000000023</v>
      </c>
      <c r="D46" s="247">
        <f t="shared" si="11"/>
        <v>6.2973873327613714E-2</v>
      </c>
      <c r="E46" s="215">
        <f t="shared" si="12"/>
        <v>5.7985424984516531E-2</v>
      </c>
      <c r="F46" s="52">
        <f t="shared" si="13"/>
        <v>-8.3376499900598255E-2</v>
      </c>
      <c r="H46" s="19">
        <v>22948.014000000006</v>
      </c>
      <c r="I46" s="140">
        <v>21476.693000000017</v>
      </c>
      <c r="J46" s="247">
        <f t="shared" si="14"/>
        <v>5.6477477789638734E-2</v>
      </c>
      <c r="K46" s="215">
        <f t="shared" si="15"/>
        <v>5.3193687715009118E-2</v>
      </c>
      <c r="L46" s="52">
        <f t="shared" si="16"/>
        <v>-6.4115395781089754E-2</v>
      </c>
      <c r="N46" s="40">
        <f t="shared" si="9"/>
        <v>2.4448876756556106</v>
      </c>
      <c r="O46" s="143">
        <f t="shared" si="10"/>
        <v>2.4962623524735181</v>
      </c>
      <c r="P46" s="52">
        <f t="shared" si="17"/>
        <v>2.1013103108768021E-2</v>
      </c>
    </row>
    <row r="47" spans="1:17" ht="20.100000000000001" customHeight="1">
      <c r="A47" s="38" t="s">
        <v>162</v>
      </c>
      <c r="B47" s="19">
        <v>43014.650000000009</v>
      </c>
      <c r="C47" s="140">
        <v>42734.619999999981</v>
      </c>
      <c r="D47" s="247">
        <f t="shared" si="11"/>
        <v>2.8859619769822278E-2</v>
      </c>
      <c r="E47" s="215">
        <f t="shared" si="12"/>
        <v>2.8801924582809148E-2</v>
      </c>
      <c r="F47" s="52">
        <f t="shared" si="13"/>
        <v>-6.5101076028754824E-3</v>
      </c>
      <c r="H47" s="19">
        <v>10943.498</v>
      </c>
      <c r="I47" s="140">
        <v>10762.262999999999</v>
      </c>
      <c r="J47" s="247">
        <f t="shared" si="14"/>
        <v>2.6933100408425573E-2</v>
      </c>
      <c r="K47" s="215">
        <f t="shared" si="15"/>
        <v>2.6656080483564049E-2</v>
      </c>
      <c r="L47" s="52">
        <f t="shared" si="16"/>
        <v>-1.6560975293274653E-2</v>
      </c>
      <c r="N47" s="40">
        <f t="shared" si="9"/>
        <v>2.5441327547707577</v>
      </c>
      <c r="O47" s="143">
        <f t="shared" si="10"/>
        <v>2.5183944539579395</v>
      </c>
      <c r="P47" s="52">
        <f t="shared" si="17"/>
        <v>-1.011672868271272E-2</v>
      </c>
    </row>
    <row r="48" spans="1:17" ht="20.100000000000001" customHeight="1">
      <c r="A48" s="38" t="s">
        <v>163</v>
      </c>
      <c r="B48" s="19">
        <v>48615.16</v>
      </c>
      <c r="C48" s="140">
        <v>44983.959999999977</v>
      </c>
      <c r="D48" s="247">
        <f t="shared" si="11"/>
        <v>3.2617143988131321E-2</v>
      </c>
      <c r="E48" s="215">
        <f t="shared" si="12"/>
        <v>3.0317916091358792E-2</v>
      </c>
      <c r="F48" s="52">
        <f t="shared" si="13"/>
        <v>-7.4692750162706975E-2</v>
      </c>
      <c r="H48" s="19">
        <v>11355.040999999997</v>
      </c>
      <c r="I48" s="140">
        <v>10371.746999999994</v>
      </c>
      <c r="J48" s="247">
        <f t="shared" si="14"/>
        <v>2.7945951047351501E-2</v>
      </c>
      <c r="K48" s="215">
        <f t="shared" si="15"/>
        <v>2.5688846554592082E-2</v>
      </c>
      <c r="L48" s="52">
        <f t="shared" si="16"/>
        <v>-8.6595372046653435E-2</v>
      </c>
      <c r="N48" s="40">
        <f t="shared" si="9"/>
        <v>2.335699604814629</v>
      </c>
      <c r="O48" s="143">
        <f t="shared" si="10"/>
        <v>2.3056545044055703</v>
      </c>
      <c r="P48" s="52">
        <f t="shared" si="17"/>
        <v>-1.2863426592668892E-2</v>
      </c>
    </row>
    <row r="49" spans="1:16" ht="20.100000000000001" customHeight="1">
      <c r="A49" s="38" t="s">
        <v>164</v>
      </c>
      <c r="B49" s="19">
        <v>24000.520000000004</v>
      </c>
      <c r="C49" s="140">
        <v>22827.669999999995</v>
      </c>
      <c r="D49" s="247">
        <f t="shared" si="11"/>
        <v>1.6102557651358665E-2</v>
      </c>
      <c r="E49" s="215">
        <f t="shared" si="12"/>
        <v>1.5385203606379442E-2</v>
      </c>
      <c r="F49" s="52">
        <f t="shared" si="13"/>
        <v>-4.8867691200024384E-2</v>
      </c>
      <c r="H49" s="19">
        <v>8821.6129999999994</v>
      </c>
      <c r="I49" s="140">
        <v>8654.5380000000023</v>
      </c>
      <c r="J49" s="247">
        <f t="shared" si="14"/>
        <v>2.1710918089743545E-2</v>
      </c>
      <c r="K49" s="215">
        <f t="shared" si="15"/>
        <v>2.1435646153235944E-2</v>
      </c>
      <c r="L49" s="52">
        <f t="shared" si="16"/>
        <v>-1.8939280152053498E-2</v>
      </c>
      <c r="N49" s="40">
        <f t="shared" si="9"/>
        <v>3.6755924454970135</v>
      </c>
      <c r="O49" s="143">
        <f t="shared" si="10"/>
        <v>3.7912489535725742</v>
      </c>
      <c r="P49" s="52">
        <f t="shared" si="17"/>
        <v>3.1466086023017072E-2</v>
      </c>
    </row>
    <row r="50" spans="1:16" ht="20.100000000000001" customHeight="1">
      <c r="A50" s="38" t="s">
        <v>167</v>
      </c>
      <c r="B50" s="19">
        <v>20525.059999999998</v>
      </c>
      <c r="C50" s="140">
        <v>17305.300000000003</v>
      </c>
      <c r="D50" s="247">
        <f t="shared" si="11"/>
        <v>1.377078338084323E-2</v>
      </c>
      <c r="E50" s="215">
        <f t="shared" si="12"/>
        <v>1.1663282497490032E-2</v>
      </c>
      <c r="F50" s="52">
        <f t="shared" si="13"/>
        <v>-0.15686969977188836</v>
      </c>
      <c r="H50" s="19">
        <v>7543.4329999999982</v>
      </c>
      <c r="I50" s="140">
        <v>6596.1729999999998</v>
      </c>
      <c r="J50" s="247">
        <f t="shared" si="14"/>
        <v>1.85651825781145E-2</v>
      </c>
      <c r="K50" s="215">
        <f t="shared" si="15"/>
        <v>1.6337467163877351E-2</v>
      </c>
      <c r="L50" s="52">
        <f t="shared" si="16"/>
        <v>-0.12557412520267611</v>
      </c>
      <c r="N50" s="40">
        <f t="shared" si="9"/>
        <v>3.6752306692404306</v>
      </c>
      <c r="O50" s="143">
        <f t="shared" si="10"/>
        <v>3.8116490323773631</v>
      </c>
      <c r="P50" s="52">
        <f t="shared" si="17"/>
        <v>3.7118313220085963E-2</v>
      </c>
    </row>
    <row r="51" spans="1:16" ht="20.100000000000001" customHeight="1">
      <c r="A51" s="38" t="s">
        <v>171</v>
      </c>
      <c r="B51" s="19">
        <v>12029.689999999999</v>
      </c>
      <c r="C51" s="140">
        <v>15440.019999999999</v>
      </c>
      <c r="D51" s="247">
        <f t="shared" si="11"/>
        <v>8.0710241591837491E-3</v>
      </c>
      <c r="E51" s="215">
        <f t="shared" si="12"/>
        <v>1.0406136560874182E-2</v>
      </c>
      <c r="F51" s="52">
        <f t="shared" si="13"/>
        <v>0.28349275833375592</v>
      </c>
      <c r="H51" s="19">
        <v>3872.9010000000017</v>
      </c>
      <c r="I51" s="140">
        <v>5073.9719999999979</v>
      </c>
      <c r="J51" s="247">
        <f t="shared" si="14"/>
        <v>9.5316169934779402E-3</v>
      </c>
      <c r="K51" s="215">
        <f t="shared" si="15"/>
        <v>1.2567264524510357E-2</v>
      </c>
      <c r="L51" s="52">
        <f t="shared" si="16"/>
        <v>0.31012179242381765</v>
      </c>
      <c r="N51" s="40">
        <f t="shared" si="9"/>
        <v>3.2194520390799779</v>
      </c>
      <c r="O51" s="143">
        <f t="shared" si="10"/>
        <v>3.2862470385401044</v>
      </c>
      <c r="P51" s="52">
        <f t="shared" si="17"/>
        <v>2.0747319310653389E-2</v>
      </c>
    </row>
    <row r="52" spans="1:16" ht="20.100000000000001" customHeight="1">
      <c r="A52" s="38" t="s">
        <v>170</v>
      </c>
      <c r="B52" s="19">
        <v>11783.340000000007</v>
      </c>
      <c r="C52" s="140">
        <v>17603.32</v>
      </c>
      <c r="D52" s="247">
        <f t="shared" si="11"/>
        <v>7.9057416954116284E-3</v>
      </c>
      <c r="E52" s="215">
        <f t="shared" si="12"/>
        <v>1.1864139544169485E-2</v>
      </c>
      <c r="F52" s="52">
        <f t="shared" si="13"/>
        <v>0.49391598646903073</v>
      </c>
      <c r="H52" s="19">
        <v>2831.3750000000005</v>
      </c>
      <c r="I52" s="140">
        <v>4814.1120000000046</v>
      </c>
      <c r="J52" s="247">
        <f t="shared" si="14"/>
        <v>6.9683118842719183E-3</v>
      </c>
      <c r="K52" s="215">
        <f t="shared" si="15"/>
        <v>1.1923640681229555E-2</v>
      </c>
      <c r="L52" s="52">
        <f t="shared" si="16"/>
        <v>0.70027354200697678</v>
      </c>
      <c r="N52" s="40">
        <f t="shared" ref="N52" si="18">(H52/B52)*10</f>
        <v>2.4028628555231357</v>
      </c>
      <c r="O52" s="143">
        <f t="shared" ref="O52" si="19">(I52/C52)*10</f>
        <v>2.7347750310736862</v>
      </c>
      <c r="P52" s="52">
        <f t="shared" ref="P52" si="20">(O52-N52)/N52</f>
        <v>0.13813196820102691</v>
      </c>
    </row>
    <row r="53" spans="1:16" ht="20.100000000000001" customHeight="1">
      <c r="A53" s="38" t="s">
        <v>172</v>
      </c>
      <c r="B53" s="19">
        <v>5024.53</v>
      </c>
      <c r="C53" s="140">
        <v>5281.4500000000007</v>
      </c>
      <c r="D53" s="247">
        <f t="shared" si="11"/>
        <v>3.3710846263323097E-3</v>
      </c>
      <c r="E53" s="215">
        <f t="shared" si="12"/>
        <v>3.5595478464036292E-3</v>
      </c>
      <c r="F53" s="52">
        <f t="shared" si="13"/>
        <v>5.1133140811180547E-2</v>
      </c>
      <c r="H53" s="19">
        <v>2394.6930000000016</v>
      </c>
      <c r="I53" s="140">
        <v>2590.2710000000002</v>
      </c>
      <c r="J53" s="247">
        <f t="shared" si="14"/>
        <v>5.8935915204036135E-3</v>
      </c>
      <c r="K53" s="215">
        <f t="shared" si="15"/>
        <v>6.4156090824245742E-3</v>
      </c>
      <c r="L53" s="52">
        <f t="shared" si="16"/>
        <v>8.1671429281331046E-2</v>
      </c>
      <c r="N53" s="40">
        <f t="shared" si="9"/>
        <v>4.766003984452281</v>
      </c>
      <c r="O53" s="143">
        <f t="shared" si="10"/>
        <v>4.9044694165428044</v>
      </c>
      <c r="P53" s="52">
        <f t="shared" si="17"/>
        <v>2.9052731080844062E-2</v>
      </c>
    </row>
    <row r="54" spans="1:16" ht="20.100000000000001" customHeight="1">
      <c r="A54" s="38" t="s">
        <v>173</v>
      </c>
      <c r="B54" s="19">
        <v>7582.8100000000013</v>
      </c>
      <c r="C54" s="140">
        <v>8963.6399999999976</v>
      </c>
      <c r="D54" s="247">
        <f t="shared" si="11"/>
        <v>5.0874995701884369E-3</v>
      </c>
      <c r="E54" s="215">
        <f t="shared" si="12"/>
        <v>6.0412397084015591E-3</v>
      </c>
      <c r="F54" s="52">
        <f t="shared" si="13"/>
        <v>0.1821000394312921</v>
      </c>
      <c r="H54" s="19">
        <v>1466.2539999999999</v>
      </c>
      <c r="I54" s="140">
        <v>1743.8799999999992</v>
      </c>
      <c r="J54" s="247">
        <f t="shared" si="14"/>
        <v>3.6086054208860482E-3</v>
      </c>
      <c r="K54" s="215">
        <f t="shared" si="15"/>
        <v>4.3192594005254902E-3</v>
      </c>
      <c r="L54" s="52">
        <f t="shared" si="16"/>
        <v>0.18934372898556412</v>
      </c>
      <c r="N54" s="40">
        <f t="shared" ref="N54" si="21">(H54/B54)*10</f>
        <v>1.9336552016996333</v>
      </c>
      <c r="O54" s="143">
        <f t="shared" ref="O54" si="22">(I54/C54)*10</f>
        <v>1.9455042817426846</v>
      </c>
      <c r="P54" s="52">
        <f t="shared" ref="P54" si="23">(O54-N54)/N54</f>
        <v>6.1278143242064348E-3</v>
      </c>
    </row>
    <row r="55" spans="1:16" ht="20.100000000000001" customHeight="1">
      <c r="A55" s="38" t="s">
        <v>174</v>
      </c>
      <c r="B55" s="19">
        <v>5902.3500000000031</v>
      </c>
      <c r="C55" s="140">
        <v>6271.4600000000019</v>
      </c>
      <c r="D55" s="247">
        <f t="shared" si="11"/>
        <v>3.9600363306085389E-3</v>
      </c>
      <c r="E55" s="215">
        <f t="shared" si="12"/>
        <v>4.226786571264806E-3</v>
      </c>
      <c r="F55" s="52">
        <f t="shared" si="13"/>
        <v>6.2536108499156876E-2</v>
      </c>
      <c r="H55" s="19">
        <v>1859.4919999999993</v>
      </c>
      <c r="I55" s="140">
        <v>1721.2030000000013</v>
      </c>
      <c r="J55" s="247">
        <f t="shared" si="14"/>
        <v>4.5764055281651318E-3</v>
      </c>
      <c r="K55" s="215">
        <f t="shared" si="15"/>
        <v>4.2630927804451473E-3</v>
      </c>
      <c r="L55" s="52">
        <f t="shared" si="16"/>
        <v>-7.4369236329060839E-2</v>
      </c>
      <c r="N55" s="40">
        <f t="shared" ref="N55" si="24">(H55/B55)*10</f>
        <v>3.1504265250281636</v>
      </c>
      <c r="O55" s="143">
        <f t="shared" ref="O55" si="25">(I55/C55)*10</f>
        <v>2.7445012804036075</v>
      </c>
      <c r="P55" s="52">
        <f t="shared" ref="P55" si="26">(O55-N55)/N55</f>
        <v>-0.12884771042896398</v>
      </c>
    </row>
    <row r="56" spans="1:16" ht="20.100000000000001" customHeight="1">
      <c r="A56" s="38" t="s">
        <v>175</v>
      </c>
      <c r="B56" s="19">
        <v>6475.01</v>
      </c>
      <c r="C56" s="140">
        <v>3491.3100000000013</v>
      </c>
      <c r="D56" s="247">
        <f t="shared" si="11"/>
        <v>4.3442484503720688E-3</v>
      </c>
      <c r="E56" s="215">
        <f t="shared" si="12"/>
        <v>2.3530441434885226E-3</v>
      </c>
      <c r="F56" s="52">
        <f t="shared" si="13"/>
        <v>-0.4608023771391857</v>
      </c>
      <c r="H56" s="19">
        <v>2266.8320000000012</v>
      </c>
      <c r="I56" s="140">
        <v>1649.8809999999999</v>
      </c>
      <c r="J56" s="247">
        <f t="shared" si="14"/>
        <v>5.5789121417148509E-3</v>
      </c>
      <c r="K56" s="215">
        <f t="shared" si="15"/>
        <v>4.0864417385361364E-3</v>
      </c>
      <c r="L56" s="52">
        <f t="shared" si="16"/>
        <v>-0.27216441271342606</v>
      </c>
      <c r="N56" s="40">
        <f t="shared" ref="N56" si="27">(H56/B56)*10</f>
        <v>3.5008934349136158</v>
      </c>
      <c r="O56" s="143">
        <f t="shared" ref="O56" si="28">(I56/C56)*10</f>
        <v>4.7256788998971713</v>
      </c>
      <c r="P56" s="52">
        <f t="shared" ref="P56" si="29">(O56-N56)/N56</f>
        <v>0.34984939923307801</v>
      </c>
    </row>
    <row r="57" spans="1:16" ht="20.100000000000001" customHeight="1">
      <c r="A57" s="38" t="s">
        <v>176</v>
      </c>
      <c r="B57" s="19">
        <v>5768.0100000000011</v>
      </c>
      <c r="C57" s="140">
        <v>3932.8799999999987</v>
      </c>
      <c r="D57" s="247">
        <f t="shared" si="11"/>
        <v>3.8699042170175181E-3</v>
      </c>
      <c r="E57" s="215">
        <f t="shared" si="12"/>
        <v>2.6506498280138785E-3</v>
      </c>
      <c r="F57" s="52">
        <f t="shared" si="13"/>
        <v>-0.31815652192003863</v>
      </c>
      <c r="H57" s="19">
        <v>1672.3889999999994</v>
      </c>
      <c r="I57" s="140">
        <v>1272.6680000000006</v>
      </c>
      <c r="J57" s="247">
        <f t="shared" si="14"/>
        <v>4.1159253521082951E-3</v>
      </c>
      <c r="K57" s="215">
        <f t="shared" si="15"/>
        <v>3.1521568128242646E-3</v>
      </c>
      <c r="L57" s="52">
        <f t="shared" ref="L57:L58" si="30">(I57-H57)/H57</f>
        <v>-0.23901197628063747</v>
      </c>
      <c r="N57" s="40">
        <f t="shared" ref="N57:N58" si="31">(H57/B57)*10</f>
        <v>2.8994211175084632</v>
      </c>
      <c r="O57" s="143">
        <f t="shared" ref="O57:O58" si="32">(I57/C57)*10</f>
        <v>3.2359695693740997</v>
      </c>
      <c r="P57" s="52">
        <f t="shared" ref="P57:P58" si="33">(O57-N57)/N57</f>
        <v>0.11607436044159052</v>
      </c>
    </row>
    <row r="58" spans="1:16" ht="20.100000000000001" customHeight="1">
      <c r="A58" s="38" t="s">
        <v>177</v>
      </c>
      <c r="B58" s="19">
        <v>1438.9599999999998</v>
      </c>
      <c r="C58" s="140">
        <v>1670.8400000000001</v>
      </c>
      <c r="D58" s="247">
        <f t="shared" si="11"/>
        <v>9.6543476383007768E-4</v>
      </c>
      <c r="E58" s="215">
        <f t="shared" si="12"/>
        <v>1.1260988788467257E-3</v>
      </c>
      <c r="F58" s="52">
        <f t="shared" si="13"/>
        <v>0.16114415967087367</v>
      </c>
      <c r="H58" s="19">
        <v>501.86799999999999</v>
      </c>
      <c r="I58" s="140">
        <v>520.4309999999997</v>
      </c>
      <c r="J58" s="247">
        <f t="shared" si="14"/>
        <v>1.2351499708571907E-3</v>
      </c>
      <c r="K58" s="215">
        <f t="shared" si="15"/>
        <v>1.2890086984625553E-3</v>
      </c>
      <c r="L58" s="52">
        <f t="shared" si="30"/>
        <v>3.6987813528656349E-2</v>
      </c>
      <c r="N58" s="40">
        <f t="shared" si="31"/>
        <v>3.4877133485294944</v>
      </c>
      <c r="O58" s="143">
        <f t="shared" si="32"/>
        <v>3.1147865744176562</v>
      </c>
      <c r="P58" s="52">
        <f t="shared" si="33"/>
        <v>-0.10692586713557563</v>
      </c>
    </row>
    <row r="59" spans="1:16" ht="20.100000000000001" customHeight="1">
      <c r="A59" s="38" t="s">
        <v>228</v>
      </c>
      <c r="B59" s="19">
        <v>843.58999999999992</v>
      </c>
      <c r="C59" s="140">
        <v>943.36999999999955</v>
      </c>
      <c r="D59" s="247">
        <f t="shared" si="11"/>
        <v>5.6598592901777338E-4</v>
      </c>
      <c r="E59" s="215">
        <f t="shared" si="12"/>
        <v>6.3580468467216197E-4</v>
      </c>
      <c r="F59" s="52">
        <f t="shared" si="13"/>
        <v>0.11828020720966304</v>
      </c>
      <c r="H59" s="19">
        <v>452.18699999999984</v>
      </c>
      <c r="I59" s="140">
        <v>438.30999999999983</v>
      </c>
      <c r="J59" s="247">
        <f t="shared" si="14"/>
        <v>1.1128798008081813E-3</v>
      </c>
      <c r="K59" s="215">
        <f t="shared" si="15"/>
        <v>1.0856105855014838E-3</v>
      </c>
      <c r="L59" s="52">
        <f t="shared" si="16"/>
        <v>-3.068863103096731E-2</v>
      </c>
      <c r="N59" s="40">
        <f t="shared" si="9"/>
        <v>5.3602697993100898</v>
      </c>
      <c r="O59" s="143">
        <f t="shared" si="10"/>
        <v>4.646215164781581</v>
      </c>
      <c r="P59" s="52">
        <f t="shared" si="17"/>
        <v>-0.13321244289241063</v>
      </c>
    </row>
    <row r="60" spans="1:16" ht="20.100000000000001" customHeight="1">
      <c r="A60" s="38" t="s">
        <v>178</v>
      </c>
      <c r="B60" s="19">
        <v>1241.96</v>
      </c>
      <c r="C60" s="140">
        <v>904.1099999999999</v>
      </c>
      <c r="D60" s="247">
        <f t="shared" si="11"/>
        <v>8.3326246684161027E-4</v>
      </c>
      <c r="E60" s="215">
        <f t="shared" si="12"/>
        <v>6.0934455564513239E-4</v>
      </c>
      <c r="F60" s="52">
        <f t="shared" si="13"/>
        <v>-0.27202969499822871</v>
      </c>
      <c r="H60" s="19">
        <v>492.43099999999981</v>
      </c>
      <c r="I60" s="140">
        <v>380.41899999999993</v>
      </c>
      <c r="J60" s="247">
        <f t="shared" si="14"/>
        <v>1.2119245205894321E-3</v>
      </c>
      <c r="K60" s="215">
        <f t="shared" si="15"/>
        <v>9.4222557853092346E-4</v>
      </c>
      <c r="L60" s="52">
        <f t="shared" si="16"/>
        <v>-0.22746740152427433</v>
      </c>
      <c r="N60" s="40">
        <f t="shared" si="9"/>
        <v>3.9649505620148777</v>
      </c>
      <c r="O60" s="143">
        <f t="shared" si="10"/>
        <v>4.207662784395704</v>
      </c>
      <c r="P60" s="52">
        <f t="shared" si="17"/>
        <v>6.121443851181E-2</v>
      </c>
    </row>
    <row r="61" spans="1:16" ht="20.100000000000001" customHeight="1" thickBot="1">
      <c r="A61" s="8" t="s">
        <v>17</v>
      </c>
      <c r="B61" s="196">
        <f>B62-SUM(B39:B60)</f>
        <v>1189.5000000002328</v>
      </c>
      <c r="C61" s="142">
        <f>C62-SUM(C39:C60)</f>
        <v>1598.5400000002701</v>
      </c>
      <c r="D61" s="247">
        <f t="shared" si="11"/>
        <v>7.9806572217163948E-4</v>
      </c>
      <c r="E61" s="215">
        <f t="shared" si="12"/>
        <v>1.0773707247803193E-3</v>
      </c>
      <c r="F61" s="52">
        <f t="shared" si="13"/>
        <v>0.34387557797390261</v>
      </c>
      <c r="H61" s="19">
        <f>H62-SUM(H39:H60)</f>
        <v>703.57099999999627</v>
      </c>
      <c r="I61" s="140">
        <f>I62-SUM(I39:I60)</f>
        <v>769.56700000003912</v>
      </c>
      <c r="J61" s="247">
        <f t="shared" si="14"/>
        <v>1.7315622836003889E-3</v>
      </c>
      <c r="K61" s="215">
        <f t="shared" si="15"/>
        <v>1.9060712314404489E-3</v>
      </c>
      <c r="L61" s="52">
        <f t="shared" si="16"/>
        <v>9.3801478457814766E-2</v>
      </c>
      <c r="N61" s="40">
        <f t="shared" si="9"/>
        <v>5.9148465741896477</v>
      </c>
      <c r="O61" s="143">
        <f t="shared" si="10"/>
        <v>4.8141866953589467</v>
      </c>
      <c r="P61" s="52">
        <f t="shared" si="17"/>
        <v>-0.18608426525103819</v>
      </c>
    </row>
    <row r="62" spans="1:16" s="1" customFormat="1" ht="26.25" customHeight="1" thickBot="1">
      <c r="A62" s="12" t="s">
        <v>18</v>
      </c>
      <c r="B62" s="17">
        <v>1490478.7500000005</v>
      </c>
      <c r="C62" s="145">
        <v>1483741.8199999998</v>
      </c>
      <c r="D62" s="253">
        <f>SUM(D39:D61)</f>
        <v>0.99999999999999978</v>
      </c>
      <c r="E62" s="254">
        <f>SUM(E39:E61)</f>
        <v>1.0000000000000002</v>
      </c>
      <c r="F62" s="57">
        <f t="shared" si="13"/>
        <v>-4.5199772220842673E-3</v>
      </c>
      <c r="H62" s="17">
        <v>406321.50900000019</v>
      </c>
      <c r="I62" s="145">
        <v>403745.14200000011</v>
      </c>
      <c r="J62" s="253">
        <f t="shared" si="14"/>
        <v>1</v>
      </c>
      <c r="K62" s="254">
        <f t="shared" si="15"/>
        <v>1</v>
      </c>
      <c r="L62" s="57">
        <f t="shared" si="16"/>
        <v>-6.3407103560448839E-3</v>
      </c>
      <c r="N62" s="37">
        <f t="shared" si="9"/>
        <v>2.7261140690533163</v>
      </c>
      <c r="O62" s="150">
        <f t="shared" si="10"/>
        <v>2.721128005949176</v>
      </c>
      <c r="P62" s="57">
        <f t="shared" si="17"/>
        <v>-1.8290001730821841E-3</v>
      </c>
    </row>
    <row r="64" spans="1:16" ht="15.75" thickBot="1"/>
    <row r="65" spans="1:16">
      <c r="A65" s="464" t="s">
        <v>15</v>
      </c>
      <c r="B65" s="458" t="s">
        <v>1</v>
      </c>
      <c r="C65" s="451"/>
      <c r="D65" s="458" t="s">
        <v>102</v>
      </c>
      <c r="E65" s="451"/>
      <c r="F65" s="130" t="s">
        <v>0</v>
      </c>
      <c r="H65" s="467" t="s">
        <v>19</v>
      </c>
      <c r="I65" s="468"/>
      <c r="J65" s="458" t="s">
        <v>102</v>
      </c>
      <c r="K65" s="456"/>
      <c r="L65" s="130" t="s">
        <v>0</v>
      </c>
      <c r="N65" s="450" t="s">
        <v>22</v>
      </c>
      <c r="O65" s="451"/>
      <c r="P65" s="130" t="s">
        <v>0</v>
      </c>
    </row>
    <row r="66" spans="1:16">
      <c r="A66" s="465"/>
      <c r="B66" s="459" t="str">
        <f>B37</f>
        <v>jan-dez</v>
      </c>
      <c r="C66" s="453"/>
      <c r="D66" s="459" t="str">
        <f>B66</f>
        <v>jan-dez</v>
      </c>
      <c r="E66" s="453"/>
      <c r="F66" s="131" t="str">
        <f>F37</f>
        <v>2025 / 2024</v>
      </c>
      <c r="H66" s="448" t="str">
        <f>B66</f>
        <v>jan-dez</v>
      </c>
      <c r="I66" s="453"/>
      <c r="J66" s="459" t="str">
        <f>B66</f>
        <v>jan-dez</v>
      </c>
      <c r="K66" s="449"/>
      <c r="L66" s="131" t="str">
        <f>F66</f>
        <v>2025 / 2024</v>
      </c>
      <c r="N66" s="448" t="str">
        <f>B66</f>
        <v>jan-dez</v>
      </c>
      <c r="O66" s="449"/>
      <c r="P66" s="131" t="str">
        <f>L66</f>
        <v>2025 / 2024</v>
      </c>
    </row>
    <row r="67" spans="1:16" ht="19.5" customHeight="1" thickBot="1">
      <c r="A67" s="466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>
      <c r="A68" s="38" t="s">
        <v>146</v>
      </c>
      <c r="B68" s="39">
        <v>235011.55999999991</v>
      </c>
      <c r="C68" s="147">
        <v>219024.93999999989</v>
      </c>
      <c r="D68" s="247">
        <f>B68/$B$96</f>
        <v>0.12508112442506095</v>
      </c>
      <c r="E68" s="246">
        <f>C68/$C$96</f>
        <v>0.11394811873230215</v>
      </c>
      <c r="F68" s="61">
        <f>(C68-B68)/B68</f>
        <v>-6.8024823970361414E-2</v>
      </c>
      <c r="H68" s="19">
        <v>102108.17900000003</v>
      </c>
      <c r="I68" s="147">
        <v>87760.421999999948</v>
      </c>
      <c r="J68" s="245">
        <f>H68/$H$96</f>
        <v>0.18309066105105476</v>
      </c>
      <c r="K68" s="246">
        <f>I68/$I$96</f>
        <v>0.15963251447667665</v>
      </c>
      <c r="L68" s="58">
        <f>(I68-H68)/H68</f>
        <v>-0.14051525686301858</v>
      </c>
      <c r="N68" s="41">
        <f t="shared" ref="N68:N96" si="34">(H68/B68)*10</f>
        <v>4.344815165688023</v>
      </c>
      <c r="O68" s="149">
        <f t="shared" ref="O68:O96" si="35">(I68/C68)*10</f>
        <v>4.0068688981263954</v>
      </c>
      <c r="P68" s="61">
        <f>(O68-N68)/N68</f>
        <v>-7.7781506157146768E-2</v>
      </c>
    </row>
    <row r="69" spans="1:16" ht="20.100000000000001" customHeight="1">
      <c r="A69" s="38" t="s">
        <v>147</v>
      </c>
      <c r="B69" s="19">
        <v>285934.01999999967</v>
      </c>
      <c r="C69" s="140">
        <v>282995.12</v>
      </c>
      <c r="D69" s="247">
        <f t="shared" ref="D69:D95" si="36">B69/$B$96</f>
        <v>0.15218378505711735</v>
      </c>
      <c r="E69" s="215">
        <f t="shared" ref="E69:E95" si="37">C69/$C$96</f>
        <v>0.14722871986369274</v>
      </c>
      <c r="F69" s="52">
        <f t="shared" ref="F69:F96" si="38">(C69-B69)/B69</f>
        <v>-1.0278245309878403E-2</v>
      </c>
      <c r="H69" s="19">
        <v>85839.109999999928</v>
      </c>
      <c r="I69" s="140">
        <v>87234.920000000013</v>
      </c>
      <c r="J69" s="214">
        <f t="shared" ref="J69:J96" si="39">H69/$H$96</f>
        <v>0.1539185161056901</v>
      </c>
      <c r="K69" s="215">
        <f t="shared" ref="K69:K96" si="40">I69/$I$96</f>
        <v>0.15867664845289531</v>
      </c>
      <c r="L69" s="59">
        <f t="shared" ref="L69:L96" si="41">(I69-H69)/H69</f>
        <v>1.6260769712082127E-2</v>
      </c>
      <c r="N69" s="40">
        <f t="shared" si="34"/>
        <v>3.0020600556729842</v>
      </c>
      <c r="O69" s="143">
        <f t="shared" si="35"/>
        <v>3.0825591621509241</v>
      </c>
      <c r="P69" s="52">
        <f t="shared" ref="P69:P96" si="42">(O69-N69)/N69</f>
        <v>2.6814622287725715E-2</v>
      </c>
    </row>
    <row r="70" spans="1:16" ht="20.100000000000001" customHeight="1">
      <c r="A70" s="38" t="s">
        <v>148</v>
      </c>
      <c r="B70" s="19">
        <v>226103.85</v>
      </c>
      <c r="C70" s="140">
        <v>228375.56999999995</v>
      </c>
      <c r="D70" s="247">
        <f t="shared" si="36"/>
        <v>0.12034013899075999</v>
      </c>
      <c r="E70" s="215">
        <f t="shared" si="37"/>
        <v>0.11881280079755845</v>
      </c>
      <c r="F70" s="52">
        <f t="shared" si="38"/>
        <v>1.0047241566209257E-2</v>
      </c>
      <c r="H70" s="19">
        <v>84301.718999999968</v>
      </c>
      <c r="I70" s="140">
        <v>86784.708999999944</v>
      </c>
      <c r="J70" s="214">
        <f t="shared" si="39"/>
        <v>0.15116181299688297</v>
      </c>
      <c r="K70" s="215">
        <f t="shared" si="40"/>
        <v>0.15785773358971167</v>
      </c>
      <c r="L70" s="59">
        <f t="shared" si="41"/>
        <v>2.9453610548558055E-2</v>
      </c>
      <c r="N70" s="40">
        <f t="shared" si="34"/>
        <v>3.7284512846641031</v>
      </c>
      <c r="O70" s="143">
        <f t="shared" si="35"/>
        <v>3.8000872422562519</v>
      </c>
      <c r="P70" s="52">
        <f t="shared" si="42"/>
        <v>1.9213328034297355E-2</v>
      </c>
    </row>
    <row r="71" spans="1:16" ht="20.100000000000001" customHeight="1">
      <c r="A71" s="38" t="s">
        <v>149</v>
      </c>
      <c r="B71" s="19">
        <v>359800.64</v>
      </c>
      <c r="C71" s="140">
        <v>394878.11000000051</v>
      </c>
      <c r="D71" s="247">
        <f t="shared" si="36"/>
        <v>0.19149810596575156</v>
      </c>
      <c r="E71" s="215">
        <f t="shared" si="37"/>
        <v>0.20543604652085354</v>
      </c>
      <c r="F71" s="52">
        <f t="shared" si="38"/>
        <v>9.7491405240414511E-2</v>
      </c>
      <c r="H71" s="19">
        <v>44039.375999999989</v>
      </c>
      <c r="I71" s="140">
        <v>53693.280000000013</v>
      </c>
      <c r="J71" s="214">
        <f t="shared" si="39"/>
        <v>7.8967214410081213E-2</v>
      </c>
      <c r="K71" s="215">
        <f t="shared" si="40"/>
        <v>9.7665816794958671E-2</v>
      </c>
      <c r="L71" s="59">
        <f t="shared" si="41"/>
        <v>0.21921073541096556</v>
      </c>
      <c r="N71" s="40">
        <f t="shared" si="34"/>
        <v>1.223993820577973</v>
      </c>
      <c r="O71" s="143">
        <f t="shared" si="35"/>
        <v>1.3597431369391417</v>
      </c>
      <c r="P71" s="52">
        <f t="shared" si="42"/>
        <v>0.11090686413520252</v>
      </c>
    </row>
    <row r="72" spans="1:16" ht="20.100000000000001" customHeight="1">
      <c r="A72" s="38" t="s">
        <v>150</v>
      </c>
      <c r="B72" s="19">
        <v>126061.54999999994</v>
      </c>
      <c r="C72" s="140">
        <v>126941.89</v>
      </c>
      <c r="D72" s="247">
        <f t="shared" si="36"/>
        <v>6.7094233240126741E-2</v>
      </c>
      <c r="E72" s="215">
        <f t="shared" si="37"/>
        <v>6.6041746450531374E-2</v>
      </c>
      <c r="F72" s="52">
        <f t="shared" si="38"/>
        <v>6.9834140544841397E-3</v>
      </c>
      <c r="H72" s="19">
        <v>51195.946999999986</v>
      </c>
      <c r="I72" s="140">
        <v>50032.844000000056</v>
      </c>
      <c r="J72" s="214">
        <f t="shared" si="39"/>
        <v>9.179969588297876E-2</v>
      </c>
      <c r="K72" s="215">
        <f t="shared" si="40"/>
        <v>9.100763774972867E-2</v>
      </c>
      <c r="L72" s="59">
        <f t="shared" si="41"/>
        <v>-2.2718653880939646E-2</v>
      </c>
      <c r="N72" s="40">
        <f t="shared" si="34"/>
        <v>4.0611865394325237</v>
      </c>
      <c r="O72" s="143">
        <f t="shared" si="35"/>
        <v>3.941397437835537</v>
      </c>
      <c r="P72" s="52">
        <f t="shared" si="42"/>
        <v>-2.9496084563927733E-2</v>
      </c>
    </row>
    <row r="73" spans="1:16" ht="20.100000000000001" customHeight="1">
      <c r="A73" s="38" t="s">
        <v>155</v>
      </c>
      <c r="B73" s="19">
        <v>121524.14000000003</v>
      </c>
      <c r="C73" s="140">
        <v>144624.34999999998</v>
      </c>
      <c r="D73" s="247">
        <f t="shared" si="36"/>
        <v>6.4679269717577023E-2</v>
      </c>
      <c r="E73" s="215">
        <f t="shared" si="37"/>
        <v>7.5241078049750998E-2</v>
      </c>
      <c r="F73" s="52">
        <f t="shared" si="38"/>
        <v>0.19008741802245993</v>
      </c>
      <c r="H73" s="19">
        <v>41674.285999999993</v>
      </c>
      <c r="I73" s="140">
        <v>33985.641000000025</v>
      </c>
      <c r="J73" s="214">
        <f t="shared" si="39"/>
        <v>7.4726360290596441E-2</v>
      </c>
      <c r="K73" s="215">
        <f t="shared" si="40"/>
        <v>6.1818450792449957E-2</v>
      </c>
      <c r="L73" s="59">
        <f t="shared" si="41"/>
        <v>-0.18449374273622754</v>
      </c>
      <c r="N73" s="40">
        <f t="shared" si="34"/>
        <v>3.4293010425747497</v>
      </c>
      <c r="O73" s="143">
        <f t="shared" si="35"/>
        <v>2.3499252373476547</v>
      </c>
      <c r="P73" s="52">
        <f t="shared" si="42"/>
        <v>-0.31475096290079274</v>
      </c>
    </row>
    <row r="74" spans="1:16" ht="20.100000000000001" customHeight="1">
      <c r="A74" s="38" t="s">
        <v>157</v>
      </c>
      <c r="B74" s="19">
        <v>86045.749999999971</v>
      </c>
      <c r="C74" s="140">
        <v>79529.719999999972</v>
      </c>
      <c r="D74" s="247">
        <f t="shared" si="36"/>
        <v>4.5796467041866747E-2</v>
      </c>
      <c r="E74" s="215">
        <f t="shared" si="37"/>
        <v>4.1375479784661724E-2</v>
      </c>
      <c r="F74" s="52">
        <f t="shared" si="38"/>
        <v>-7.5727505425892627E-2</v>
      </c>
      <c r="H74" s="19">
        <v>31078.035000000033</v>
      </c>
      <c r="I74" s="140">
        <v>29681.659000000007</v>
      </c>
      <c r="J74" s="214">
        <f t="shared" si="39"/>
        <v>5.5726172262045931E-2</v>
      </c>
      <c r="K74" s="215">
        <f t="shared" si="40"/>
        <v>5.3989688654975748E-2</v>
      </c>
      <c r="L74" s="59">
        <f t="shared" si="41"/>
        <v>-4.4931283461133377E-2</v>
      </c>
      <c r="N74" s="40">
        <f t="shared" si="34"/>
        <v>3.6118036044778554</v>
      </c>
      <c r="O74" s="143">
        <f t="shared" si="35"/>
        <v>3.732146799963588</v>
      </c>
      <c r="P74" s="52">
        <f t="shared" si="42"/>
        <v>3.3319418402632146E-2</v>
      </c>
    </row>
    <row r="75" spans="1:16" ht="20.100000000000001" customHeight="1">
      <c r="A75" s="38" t="s">
        <v>160</v>
      </c>
      <c r="B75" s="19">
        <v>5790.5999999999949</v>
      </c>
      <c r="C75" s="140">
        <v>5547.44</v>
      </c>
      <c r="D75" s="247">
        <f t="shared" si="36"/>
        <v>3.081953751959085E-3</v>
      </c>
      <c r="E75" s="215">
        <f t="shared" si="37"/>
        <v>2.8860656315227049E-3</v>
      </c>
      <c r="F75" s="52">
        <f t="shared" si="38"/>
        <v>-4.1992194245845944E-2</v>
      </c>
      <c r="H75" s="19">
        <v>14995.340000000007</v>
      </c>
      <c r="I75" s="140">
        <v>14869.285000000002</v>
      </c>
      <c r="J75" s="214">
        <f t="shared" si="39"/>
        <v>2.6888215421854933E-2</v>
      </c>
      <c r="K75" s="215">
        <f t="shared" si="40"/>
        <v>2.7046603684521168E-2</v>
      </c>
      <c r="L75" s="59">
        <f t="shared" si="41"/>
        <v>-8.4062782170998239E-3</v>
      </c>
      <c r="N75" s="40">
        <f t="shared" si="34"/>
        <v>25.896003868338376</v>
      </c>
      <c r="O75" s="143">
        <f t="shared" si="35"/>
        <v>26.803868090506615</v>
      </c>
      <c r="P75" s="52">
        <f t="shared" si="42"/>
        <v>3.5058081809998302E-2</v>
      </c>
    </row>
    <row r="76" spans="1:16" ht="20.100000000000001" customHeight="1">
      <c r="A76" s="38" t="s">
        <v>161</v>
      </c>
      <c r="B76" s="19">
        <v>37333.529999999992</v>
      </c>
      <c r="C76" s="140">
        <v>38972.969999999979</v>
      </c>
      <c r="D76" s="247">
        <f t="shared" si="36"/>
        <v>1.9870171114802805E-2</v>
      </c>
      <c r="E76" s="215">
        <f t="shared" si="37"/>
        <v>2.0275757696408683E-2</v>
      </c>
      <c r="F76" s="52">
        <f t="shared" si="38"/>
        <v>4.39133400993688E-2</v>
      </c>
      <c r="H76" s="19">
        <v>13094.188000000002</v>
      </c>
      <c r="I76" s="140">
        <v>14022.834000000004</v>
      </c>
      <c r="J76" s="214">
        <f t="shared" si="39"/>
        <v>2.3479250735112887E-2</v>
      </c>
      <c r="K76" s="215">
        <f t="shared" si="40"/>
        <v>2.5506944935942032E-2</v>
      </c>
      <c r="L76" s="59">
        <f t="shared" si="41"/>
        <v>7.0920472502762469E-2</v>
      </c>
      <c r="N76" s="40">
        <f t="shared" si="34"/>
        <v>3.5073533094781033</v>
      </c>
      <c r="O76" s="143">
        <f t="shared" si="35"/>
        <v>3.5980922162206297</v>
      </c>
      <c r="P76" s="52">
        <f t="shared" si="42"/>
        <v>2.5871048262323022E-2</v>
      </c>
    </row>
    <row r="77" spans="1:16" ht="20.100000000000001" customHeight="1">
      <c r="A77" s="38" t="s">
        <v>165</v>
      </c>
      <c r="B77" s="19">
        <v>20119.679999999997</v>
      </c>
      <c r="C77" s="140">
        <v>19315.230000000018</v>
      </c>
      <c r="D77" s="247">
        <f t="shared" si="36"/>
        <v>1.0708376206993438E-2</v>
      </c>
      <c r="E77" s="215">
        <f t="shared" si="37"/>
        <v>1.0048783126623514E-2</v>
      </c>
      <c r="F77" s="52">
        <f t="shared" si="38"/>
        <v>-3.9983240290102973E-2</v>
      </c>
      <c r="H77" s="19">
        <v>7988.8830000000025</v>
      </c>
      <c r="I77" s="140">
        <v>7884.4029999999984</v>
      </c>
      <c r="J77" s="214">
        <f t="shared" si="39"/>
        <v>1.4324904075799193E-2</v>
      </c>
      <c r="K77" s="215">
        <f t="shared" si="40"/>
        <v>1.4341397264902092E-2</v>
      </c>
      <c r="L77" s="59">
        <f t="shared" si="41"/>
        <v>-1.307817375720787E-2</v>
      </c>
      <c r="N77" s="40">
        <f t="shared" si="34"/>
        <v>3.970680945223783</v>
      </c>
      <c r="O77" s="143">
        <f t="shared" si="35"/>
        <v>4.0819617472843923</v>
      </c>
      <c r="P77" s="52">
        <f t="shared" si="42"/>
        <v>2.8025621699589276E-2</v>
      </c>
    </row>
    <row r="78" spans="1:16" ht="20.100000000000001" customHeight="1">
      <c r="A78" s="38" t="s">
        <v>166</v>
      </c>
      <c r="B78" s="19">
        <v>90587.81</v>
      </c>
      <c r="C78" s="140">
        <v>93196.489999999962</v>
      </c>
      <c r="D78" s="247">
        <f t="shared" si="36"/>
        <v>4.8213905452156418E-2</v>
      </c>
      <c r="E78" s="215">
        <f t="shared" si="37"/>
        <v>4.848564144317908E-2</v>
      </c>
      <c r="F78" s="52">
        <f t="shared" si="38"/>
        <v>2.879725208060515E-2</v>
      </c>
      <c r="H78" s="19">
        <v>7309.8360000000057</v>
      </c>
      <c r="I78" s="140">
        <v>7226.3179999999984</v>
      </c>
      <c r="J78" s="214">
        <f t="shared" si="39"/>
        <v>1.310730167281505E-2</v>
      </c>
      <c r="K78" s="215">
        <f t="shared" si="40"/>
        <v>1.3144368343489386E-2</v>
      </c>
      <c r="L78" s="59">
        <f t="shared" si="41"/>
        <v>-1.142542732832956E-2</v>
      </c>
      <c r="N78" s="40">
        <f t="shared" si="34"/>
        <v>0.80693373644864641</v>
      </c>
      <c r="O78" s="143">
        <f t="shared" si="35"/>
        <v>0.77538521032283525</v>
      </c>
      <c r="P78" s="52">
        <f t="shared" si="42"/>
        <v>-3.9096799031674789E-2</v>
      </c>
    </row>
    <row r="79" spans="1:16" ht="20.100000000000001" customHeight="1">
      <c r="A79" s="38" t="s">
        <v>168</v>
      </c>
      <c r="B79" s="19">
        <v>24474.44000000001</v>
      </c>
      <c r="C79" s="140">
        <v>27055.160000000003</v>
      </c>
      <c r="D79" s="247">
        <f t="shared" si="36"/>
        <v>1.302612720358816E-2</v>
      </c>
      <c r="E79" s="215">
        <f t="shared" si="37"/>
        <v>1.4075495621646712E-2</v>
      </c>
      <c r="F79" s="52">
        <f t="shared" si="38"/>
        <v>0.1054455178545451</v>
      </c>
      <c r="H79" s="19">
        <v>5745.413999999997</v>
      </c>
      <c r="I79" s="140">
        <v>6087.0669999999964</v>
      </c>
      <c r="J79" s="214">
        <f t="shared" si="39"/>
        <v>1.0302129149438498E-2</v>
      </c>
      <c r="K79" s="215">
        <f t="shared" si="40"/>
        <v>1.107211871654401E-2</v>
      </c>
      <c r="L79" s="59">
        <f t="shared" si="41"/>
        <v>5.9465340530725816E-2</v>
      </c>
      <c r="N79" s="40">
        <f t="shared" si="34"/>
        <v>2.3475160207955708</v>
      </c>
      <c r="O79" s="143">
        <f t="shared" si="35"/>
        <v>2.2498728523505296</v>
      </c>
      <c r="P79" s="52">
        <f t="shared" si="42"/>
        <v>-4.1594250083946183E-2</v>
      </c>
    </row>
    <row r="80" spans="1:16" ht="20.100000000000001" customHeight="1">
      <c r="A80" s="38" t="s">
        <v>169</v>
      </c>
      <c r="B80" s="19">
        <v>16326.110000000002</v>
      </c>
      <c r="C80" s="140">
        <v>13011.159999999996</v>
      </c>
      <c r="D80" s="247">
        <f t="shared" si="36"/>
        <v>8.6893095653985397E-3</v>
      </c>
      <c r="E80" s="215">
        <f t="shared" si="37"/>
        <v>6.7690793775584679E-3</v>
      </c>
      <c r="F80" s="52">
        <f t="shared" si="38"/>
        <v>-0.20304591847047496</v>
      </c>
      <c r="H80" s="19">
        <v>6379.5999999999958</v>
      </c>
      <c r="I80" s="140">
        <v>5602.3559999999998</v>
      </c>
      <c r="J80" s="214">
        <f t="shared" si="39"/>
        <v>1.1439291080113257E-2</v>
      </c>
      <c r="K80" s="215">
        <f t="shared" si="40"/>
        <v>1.0190449805192332E-2</v>
      </c>
      <c r="L80" s="59">
        <f t="shared" si="41"/>
        <v>-0.12183271678475086</v>
      </c>
      <c r="N80" s="40">
        <f t="shared" si="34"/>
        <v>3.9076056696910619</v>
      </c>
      <c r="O80" s="143">
        <f t="shared" si="35"/>
        <v>4.3058082446146244</v>
      </c>
      <c r="P80" s="52">
        <f t="shared" si="42"/>
        <v>0.10190449307927345</v>
      </c>
    </row>
    <row r="81" spans="1:16" ht="20.100000000000001" customHeight="1">
      <c r="A81" s="38" t="s">
        <v>229</v>
      </c>
      <c r="B81" s="19">
        <v>34546.259999999995</v>
      </c>
      <c r="C81" s="140">
        <v>45992.57999999998</v>
      </c>
      <c r="D81" s="247">
        <f t="shared" si="36"/>
        <v>1.8386691469477107E-2</v>
      </c>
      <c r="E81" s="215">
        <f t="shared" si="37"/>
        <v>2.3927722416656777E-2</v>
      </c>
      <c r="F81" s="52">
        <f t="shared" ref="F81:F86" si="43">(C81-B81)/B81</f>
        <v>0.33133311681206551</v>
      </c>
      <c r="H81" s="19">
        <v>3890.3559999999998</v>
      </c>
      <c r="I81" s="140">
        <v>5083.3190000000013</v>
      </c>
      <c r="J81" s="214">
        <f t="shared" si="39"/>
        <v>6.9758158331658911E-3</v>
      </c>
      <c r="K81" s="215">
        <f t="shared" si="40"/>
        <v>9.2463433443502156E-3</v>
      </c>
      <c r="L81" s="59">
        <f>(I81-H81)/H81</f>
        <v>0.30664622980519046</v>
      </c>
      <c r="N81" s="40">
        <f t="shared" si="34"/>
        <v>1.126129427613872</v>
      </c>
      <c r="O81" s="143">
        <f t="shared" si="35"/>
        <v>1.1052476290740818</v>
      </c>
      <c r="P81" s="52">
        <f>(O81-N81)/N81</f>
        <v>-1.8542982740479618E-2</v>
      </c>
    </row>
    <row r="82" spans="1:16" ht="20.100000000000001" customHeight="1">
      <c r="A82" s="38" t="s">
        <v>179</v>
      </c>
      <c r="B82" s="19">
        <v>5676.8100000000031</v>
      </c>
      <c r="C82" s="140">
        <v>7564.6900000000069</v>
      </c>
      <c r="D82" s="247">
        <f t="shared" si="36"/>
        <v>3.0213908539113181E-3</v>
      </c>
      <c r="E82" s="215">
        <f t="shared" si="37"/>
        <v>3.9355435700293307E-3</v>
      </c>
      <c r="F82" s="52">
        <f>(C82-B82)/B82</f>
        <v>0.3325600116967104</v>
      </c>
      <c r="H82" s="19">
        <v>3921.2670000000012</v>
      </c>
      <c r="I82" s="140">
        <v>4573.5339999999978</v>
      </c>
      <c r="J82" s="214">
        <f t="shared" si="39"/>
        <v>7.0312424941755781E-3</v>
      </c>
      <c r="K82" s="215">
        <f t="shared" si="40"/>
        <v>8.3190658821646613E-3</v>
      </c>
      <c r="L82" s="59">
        <f>(I82-H82)/H82</f>
        <v>0.16634087910871573</v>
      </c>
      <c r="N82" s="40">
        <f t="shared" si="34"/>
        <v>6.9075184830917351</v>
      </c>
      <c r="O82" s="143">
        <f t="shared" si="35"/>
        <v>6.0458974525063072</v>
      </c>
      <c r="P82" s="52">
        <f>(O82-N82)/N82</f>
        <v>-0.12473669563020483</v>
      </c>
    </row>
    <row r="83" spans="1:16" ht="20.100000000000001" customHeight="1">
      <c r="A83" s="38" t="s">
        <v>181</v>
      </c>
      <c r="B83" s="19">
        <v>14632.91</v>
      </c>
      <c r="C83" s="140">
        <v>14324.499999999991</v>
      </c>
      <c r="D83" s="247">
        <f t="shared" si="36"/>
        <v>7.7881310877248736E-3</v>
      </c>
      <c r="E83" s="215">
        <f t="shared" si="37"/>
        <v>7.4523468732869509E-3</v>
      </c>
      <c r="F83" s="52">
        <f>(C83-B83)/B83</f>
        <v>-2.1076463943262753E-2</v>
      </c>
      <c r="H83" s="19">
        <v>3687.7959999999994</v>
      </c>
      <c r="I83" s="140">
        <v>4010.1220000000012</v>
      </c>
      <c r="J83" s="214">
        <f t="shared" si="39"/>
        <v>6.6126045344656985E-3</v>
      </c>
      <c r="K83" s="215">
        <f t="shared" si="40"/>
        <v>7.2942431637149615E-3</v>
      </c>
      <c r="L83" s="59">
        <f>(I83-H83)/H83</f>
        <v>8.7403424701366861E-2</v>
      </c>
      <c r="N83" s="40">
        <f t="shared" si="34"/>
        <v>2.52020684880861</v>
      </c>
      <c r="O83" s="143">
        <f t="shared" si="35"/>
        <v>2.7994847987713385</v>
      </c>
      <c r="P83" s="52">
        <f>(O83-N83)/N83</f>
        <v>0.11081548726635393</v>
      </c>
    </row>
    <row r="84" spans="1:16" ht="20.100000000000001" customHeight="1">
      <c r="A84" s="38" t="s">
        <v>182</v>
      </c>
      <c r="B84" s="19">
        <v>12880.349999999999</v>
      </c>
      <c r="C84" s="140">
        <v>11171.909999999998</v>
      </c>
      <c r="D84" s="247">
        <f t="shared" si="36"/>
        <v>6.8553592044082179E-3</v>
      </c>
      <c r="E84" s="215">
        <f t="shared" si="37"/>
        <v>5.8122062590068241E-3</v>
      </c>
      <c r="F84" s="52">
        <f t="shared" si="43"/>
        <v>-0.13263925281533503</v>
      </c>
      <c r="H84" s="19">
        <v>4842.5460000000003</v>
      </c>
      <c r="I84" s="140">
        <v>3989.175999999999</v>
      </c>
      <c r="J84" s="214">
        <f t="shared" si="39"/>
        <v>8.6831922476077149E-3</v>
      </c>
      <c r="K84" s="215">
        <f t="shared" si="40"/>
        <v>7.2561432711662583E-3</v>
      </c>
      <c r="L84" s="59">
        <f t="shared" si="41"/>
        <v>-0.17622341635990679</v>
      </c>
      <c r="N84" s="40">
        <f t="shared" si="34"/>
        <v>3.7596385191396204</v>
      </c>
      <c r="O84" s="143">
        <f t="shared" si="35"/>
        <v>3.5707197784443299</v>
      </c>
      <c r="P84" s="52">
        <f t="shared" si="42"/>
        <v>-5.0249176811424927E-2</v>
      </c>
    </row>
    <row r="85" spans="1:16" ht="20.100000000000001" customHeight="1">
      <c r="A85" s="38" t="s">
        <v>180</v>
      </c>
      <c r="B85" s="19">
        <v>13015.480000000001</v>
      </c>
      <c r="C85" s="140">
        <v>12469.889999999998</v>
      </c>
      <c r="D85" s="247">
        <f t="shared" si="36"/>
        <v>6.9272799743633597E-3</v>
      </c>
      <c r="E85" s="215">
        <f t="shared" si="37"/>
        <v>6.4874826871257115E-3</v>
      </c>
      <c r="F85" s="52">
        <f t="shared" si="43"/>
        <v>-4.1918546223420401E-2</v>
      </c>
      <c r="H85" s="19">
        <v>3791.5930000000003</v>
      </c>
      <c r="I85" s="140">
        <v>3745.3150000000028</v>
      </c>
      <c r="J85" s="214">
        <f t="shared" si="39"/>
        <v>6.7987234284782585E-3</v>
      </c>
      <c r="K85" s="215">
        <f t="shared" si="40"/>
        <v>6.8125703743449981E-3</v>
      </c>
      <c r="L85" s="59">
        <f t="shared" si="41"/>
        <v>-1.2205423947137131E-2</v>
      </c>
      <c r="N85" s="40">
        <f t="shared" si="34"/>
        <v>2.9131411211880009</v>
      </c>
      <c r="O85" s="143">
        <f t="shared" si="35"/>
        <v>3.0034867990014376</v>
      </c>
      <c r="P85" s="52">
        <f t="shared" si="42"/>
        <v>3.1013148369754554E-2</v>
      </c>
    </row>
    <row r="86" spans="1:16" ht="20.100000000000001" customHeight="1">
      <c r="A86" s="38" t="s">
        <v>230</v>
      </c>
      <c r="B86" s="19">
        <v>3782.68</v>
      </c>
      <c r="C86" s="140">
        <v>4269.6400000000021</v>
      </c>
      <c r="D86" s="247">
        <f t="shared" si="36"/>
        <v>2.0132706141782544E-3</v>
      </c>
      <c r="E86" s="215">
        <f t="shared" si="37"/>
        <v>2.2212878846773663E-3</v>
      </c>
      <c r="F86" s="52">
        <f t="shared" si="43"/>
        <v>0.12873412501189693</v>
      </c>
      <c r="H86" s="19">
        <v>2653.4120000000012</v>
      </c>
      <c r="I86" s="140">
        <v>3263.6120000000005</v>
      </c>
      <c r="J86" s="214">
        <f t="shared" si="39"/>
        <v>4.7578456679831828E-3</v>
      </c>
      <c r="K86" s="215">
        <f t="shared" si="40"/>
        <v>5.9363728884104048E-3</v>
      </c>
      <c r="L86" s="59">
        <f t="shared" si="41"/>
        <v>0.22996805622345837</v>
      </c>
      <c r="N86" s="40">
        <f t="shared" si="34"/>
        <v>7.0146351264183107</v>
      </c>
      <c r="O86" s="143">
        <f t="shared" si="35"/>
        <v>7.6437638770481797</v>
      </c>
      <c r="P86" s="52">
        <f t="shared" si="42"/>
        <v>8.968802215534534E-2</v>
      </c>
    </row>
    <row r="87" spans="1:16" ht="20.100000000000001" customHeight="1">
      <c r="A87" s="38" t="s">
        <v>193</v>
      </c>
      <c r="B87" s="19">
        <v>15748.11</v>
      </c>
      <c r="C87" s="140">
        <v>13682.290000000005</v>
      </c>
      <c r="D87" s="247">
        <f t="shared" si="36"/>
        <v>8.3816783581605412E-3</v>
      </c>
      <c r="E87" s="215">
        <f t="shared" si="37"/>
        <v>7.1182359664145635E-3</v>
      </c>
      <c r="F87" s="52">
        <f t="shared" ref="F87:F88" si="44">(C87-B87)/B87</f>
        <v>-0.13117891607310311</v>
      </c>
      <c r="H87" s="19">
        <v>3628.0759999999996</v>
      </c>
      <c r="I87" s="140">
        <v>3203.9100000000008</v>
      </c>
      <c r="J87" s="214">
        <f t="shared" si="39"/>
        <v>6.5055203186364366E-3</v>
      </c>
      <c r="K87" s="215">
        <f t="shared" si="40"/>
        <v>5.827777462794898E-3</v>
      </c>
      <c r="L87" s="59">
        <f t="shared" ref="L87:L88" si="45">(I87-H87)/H87</f>
        <v>-0.1169121043770855</v>
      </c>
      <c r="N87" s="40">
        <f t="shared" si="34"/>
        <v>2.3038167754733738</v>
      </c>
      <c r="O87" s="143">
        <f t="shared" si="35"/>
        <v>2.3416474873723621</v>
      </c>
      <c r="P87" s="52">
        <f t="shared" ref="P87:P88" si="46">(O87-N87)/N87</f>
        <v>1.6420885680552881E-2</v>
      </c>
    </row>
    <row r="88" spans="1:16" ht="20.100000000000001" customHeight="1">
      <c r="A88" s="38" t="s">
        <v>184</v>
      </c>
      <c r="B88" s="19">
        <v>39910.429999999993</v>
      </c>
      <c r="C88" s="140">
        <v>38457.890000000021</v>
      </c>
      <c r="D88" s="247">
        <f t="shared" si="36"/>
        <v>2.1241684709840173E-2</v>
      </c>
      <c r="E88" s="215">
        <f t="shared" si="37"/>
        <v>2.0007786400552469E-2</v>
      </c>
      <c r="F88" s="52">
        <f t="shared" si="44"/>
        <v>-3.6394997498147029E-2</v>
      </c>
      <c r="H88" s="19">
        <v>2412.2309999999989</v>
      </c>
      <c r="I88" s="140">
        <v>3100.7989999999995</v>
      </c>
      <c r="J88" s="214">
        <f t="shared" si="39"/>
        <v>4.3253828706302415E-3</v>
      </c>
      <c r="K88" s="215">
        <f t="shared" si="40"/>
        <v>5.6402228929205095E-3</v>
      </c>
      <c r="L88" s="59">
        <f t="shared" si="45"/>
        <v>0.28544861582493591</v>
      </c>
      <c r="N88" s="40">
        <f t="shared" si="34"/>
        <v>0.60441117772973108</v>
      </c>
      <c r="O88" s="143">
        <f t="shared" si="35"/>
        <v>0.80628422412149958</v>
      </c>
      <c r="P88" s="52">
        <f t="shared" si="46"/>
        <v>0.33399952520738818</v>
      </c>
    </row>
    <row r="89" spans="1:16" ht="20.100000000000001" customHeight="1">
      <c r="A89" s="38" t="s">
        <v>183</v>
      </c>
      <c r="B89" s="19">
        <v>7912.76</v>
      </c>
      <c r="C89" s="140">
        <v>9104.1500000000015</v>
      </c>
      <c r="D89" s="247">
        <f t="shared" si="36"/>
        <v>4.2114392930528424E-3</v>
      </c>
      <c r="E89" s="215">
        <f t="shared" si="37"/>
        <v>4.736450402208485E-3</v>
      </c>
      <c r="F89" s="52">
        <f t="shared" ref="F89:F94" si="47">(C89-B89)/B89</f>
        <v>0.15056566861626047</v>
      </c>
      <c r="H89" s="19">
        <v>2724.5409999999997</v>
      </c>
      <c r="I89" s="140">
        <v>2961.6200000000017</v>
      </c>
      <c r="J89" s="214">
        <f t="shared" si="39"/>
        <v>4.885387415935619E-3</v>
      </c>
      <c r="K89" s="215">
        <f t="shared" si="40"/>
        <v>5.3870621488626806E-3</v>
      </c>
      <c r="L89" s="59">
        <f t="shared" ref="L89:L94" si="48">(I89-H89)/H89</f>
        <v>8.7016124917922696E-2</v>
      </c>
      <c r="N89" s="40">
        <f t="shared" si="34"/>
        <v>3.4432246144202523</v>
      </c>
      <c r="O89" s="143">
        <f t="shared" si="35"/>
        <v>3.2530439414992078</v>
      </c>
      <c r="P89" s="52">
        <f t="shared" ref="P89:P92" si="49">(O89-N89)/N89</f>
        <v>-5.5233304305669251E-2</v>
      </c>
    </row>
    <row r="90" spans="1:16" ht="20.100000000000001" customHeight="1">
      <c r="A90" s="38" t="s">
        <v>185</v>
      </c>
      <c r="B90" s="19">
        <v>4499.0399999999991</v>
      </c>
      <c r="C90" s="140">
        <v>5149.8699999999981</v>
      </c>
      <c r="D90" s="247">
        <f t="shared" si="36"/>
        <v>2.3945417069412512E-3</v>
      </c>
      <c r="E90" s="215">
        <f t="shared" si="37"/>
        <v>2.6792291243906787E-3</v>
      </c>
      <c r="F90" s="52">
        <f t="shared" si="47"/>
        <v>0.14465974963547759</v>
      </c>
      <c r="H90" s="19">
        <v>1695.8599999999997</v>
      </c>
      <c r="I90" s="140">
        <v>2156.6790000000001</v>
      </c>
      <c r="J90" s="214">
        <f t="shared" si="39"/>
        <v>3.040854625857558E-3</v>
      </c>
      <c r="K90" s="215">
        <f t="shared" si="40"/>
        <v>3.9229083434562878E-3</v>
      </c>
      <c r="L90" s="59">
        <f t="shared" si="48"/>
        <v>0.27173174672437611</v>
      </c>
      <c r="N90" s="40">
        <f t="shared" si="34"/>
        <v>3.7693819125857964</v>
      </c>
      <c r="O90" s="143">
        <f t="shared" si="35"/>
        <v>4.1878319258544403</v>
      </c>
      <c r="P90" s="52">
        <f t="shared" si="49"/>
        <v>0.11101289892421307</v>
      </c>
    </row>
    <row r="91" spans="1:16" ht="20.100000000000001" customHeight="1">
      <c r="A91" s="38" t="s">
        <v>231</v>
      </c>
      <c r="B91" s="19">
        <v>678.81</v>
      </c>
      <c r="C91" s="140">
        <v>732.25000000000011</v>
      </c>
      <c r="D91" s="247">
        <f t="shared" si="36"/>
        <v>3.6128570897097848E-4</v>
      </c>
      <c r="E91" s="215">
        <f t="shared" si="37"/>
        <v>3.8095437871928334E-4</v>
      </c>
      <c r="F91" s="52">
        <f t="shared" si="47"/>
        <v>7.8726005804275384E-2</v>
      </c>
      <c r="H91" s="19">
        <v>939.43099999999993</v>
      </c>
      <c r="I91" s="140">
        <v>1972.392000000001</v>
      </c>
      <c r="J91" s="214">
        <f t="shared" si="39"/>
        <v>1.6844981909025464E-3</v>
      </c>
      <c r="K91" s="215">
        <f t="shared" si="40"/>
        <v>3.5876980456370361E-3</v>
      </c>
      <c r="L91" s="59">
        <f t="shared" si="48"/>
        <v>1.0995602657353241</v>
      </c>
      <c r="N91" s="40">
        <f t="shared" si="34"/>
        <v>13.839380680897452</v>
      </c>
      <c r="O91" s="143">
        <f t="shared" si="35"/>
        <v>26.936046432229439</v>
      </c>
      <c r="P91" s="52">
        <f t="shared" si="49"/>
        <v>0.94633322496933425</v>
      </c>
    </row>
    <row r="92" spans="1:16" ht="20.100000000000001" customHeight="1">
      <c r="A92" s="38" t="s">
        <v>186</v>
      </c>
      <c r="B92" s="19">
        <v>10477.85</v>
      </c>
      <c r="C92" s="140">
        <v>7645.19</v>
      </c>
      <c r="D92" s="247">
        <f t="shared" si="36"/>
        <v>5.5766672054648097E-3</v>
      </c>
      <c r="E92" s="215">
        <f t="shared" si="37"/>
        <v>3.9774238397280674E-3</v>
      </c>
      <c r="F92" s="52">
        <f t="shared" si="47"/>
        <v>-0.2703474472339269</v>
      </c>
      <c r="H92" s="19">
        <v>2895.2290000000003</v>
      </c>
      <c r="I92" s="140">
        <v>1763.6840000000002</v>
      </c>
      <c r="J92" s="214">
        <f t="shared" si="39"/>
        <v>5.1914488799588146E-3</v>
      </c>
      <c r="K92" s="215">
        <f t="shared" si="40"/>
        <v>3.2080669765043195E-3</v>
      </c>
      <c r="L92" s="59">
        <f t="shared" si="48"/>
        <v>-0.39083091527475028</v>
      </c>
      <c r="N92" s="40">
        <f t="shared" si="34"/>
        <v>2.7631899674074356</v>
      </c>
      <c r="O92" s="143">
        <f t="shared" si="35"/>
        <v>2.3069197757021085</v>
      </c>
      <c r="P92" s="52">
        <f t="shared" si="49"/>
        <v>-0.16512443845235253</v>
      </c>
    </row>
    <row r="93" spans="1:16" ht="20.100000000000001" customHeight="1">
      <c r="A93" s="38" t="s">
        <v>187</v>
      </c>
      <c r="B93" s="19">
        <v>8091.329999999999</v>
      </c>
      <c r="C93" s="140">
        <v>8281.5500000000011</v>
      </c>
      <c r="D93" s="247">
        <f t="shared" si="36"/>
        <v>4.3064803046038618E-3</v>
      </c>
      <c r="E93" s="215">
        <f t="shared" si="37"/>
        <v>4.308491273585088E-3</v>
      </c>
      <c r="F93" s="52">
        <f t="shared" si="47"/>
        <v>2.3509114076425273E-2</v>
      </c>
      <c r="H93" s="19">
        <v>1648.6349999999991</v>
      </c>
      <c r="I93" s="140">
        <v>1731.7589999999993</v>
      </c>
      <c r="J93" s="214">
        <f t="shared" si="39"/>
        <v>2.9561752539128665E-3</v>
      </c>
      <c r="K93" s="215">
        <f t="shared" si="40"/>
        <v>3.1499967449748036E-3</v>
      </c>
      <c r="L93" s="59">
        <f t="shared" si="48"/>
        <v>5.0419892820424347E-2</v>
      </c>
      <c r="N93" s="40">
        <f t="shared" ref="N93:N94" si="50">(H93/B93)*10</f>
        <v>2.037532766553829</v>
      </c>
      <c r="O93" s="143">
        <f t="shared" ref="O93:O94" si="51">(I93/C93)*10</f>
        <v>2.0911049260102264</v>
      </c>
      <c r="P93" s="52">
        <f t="shared" ref="P93:P94" si="52">(O93-N93)/N93</f>
        <v>2.6292661563919965E-2</v>
      </c>
    </row>
    <row r="94" spans="1:16" ht="20.100000000000001" customHeight="1">
      <c r="A94" s="38" t="s">
        <v>232</v>
      </c>
      <c r="B94" s="19">
        <v>4008.68</v>
      </c>
      <c r="C94" s="140">
        <v>4960.2300000000014</v>
      </c>
      <c r="D94" s="247">
        <f t="shared" si="36"/>
        <v>2.133555480676157E-3</v>
      </c>
      <c r="E94" s="215">
        <f t="shared" si="37"/>
        <v>2.5805685735128042E-3</v>
      </c>
      <c r="F94" s="52">
        <f t="shared" si="47"/>
        <v>0.23737240188790365</v>
      </c>
      <c r="H94" s="19">
        <v>1198.434</v>
      </c>
      <c r="I94" s="140">
        <v>1532.5939999999994</v>
      </c>
      <c r="J94" s="214">
        <f t="shared" si="39"/>
        <v>2.1489177011575116E-3</v>
      </c>
      <c r="K94" s="215">
        <f t="shared" si="40"/>
        <v>2.7877239912527749E-3</v>
      </c>
      <c r="L94" s="59">
        <f t="shared" si="48"/>
        <v>0.27883054052204742</v>
      </c>
      <c r="N94" s="40">
        <f t="shared" si="50"/>
        <v>2.9895975732660132</v>
      </c>
      <c r="O94" s="143">
        <f t="shared" si="51"/>
        <v>3.0897639827185412</v>
      </c>
      <c r="P94" s="52">
        <f t="shared" si="52"/>
        <v>3.3504980853694091E-2</v>
      </c>
    </row>
    <row r="95" spans="1:16" ht="20.100000000000001" customHeight="1" thickBot="1">
      <c r="A95" s="8" t="s">
        <v>17</v>
      </c>
      <c r="B95" s="19">
        <f>B96-SUM(B68:B94)</f>
        <v>67897.919999999227</v>
      </c>
      <c r="C95" s="140">
        <f>C96-SUM(C68:C94)</f>
        <v>64871.390000000363</v>
      </c>
      <c r="D95" s="247">
        <f t="shared" si="36"/>
        <v>3.6137576295067107E-2</v>
      </c>
      <c r="E95" s="215">
        <f t="shared" si="37"/>
        <v>3.374945725381559E-2</v>
      </c>
      <c r="F95" s="52">
        <f t="shared" si="38"/>
        <v>-4.4574708621396626E-2</v>
      </c>
      <c r="H95" s="19">
        <f>H96-SUM(H68:H94)</f>
        <v>22012.581999999937</v>
      </c>
      <c r="I95" s="140">
        <f>I96-SUM(I68:I94)</f>
        <v>21811.077000000398</v>
      </c>
      <c r="J95" s="214">
        <f t="shared" si="39"/>
        <v>3.9470865402668052E-2</v>
      </c>
      <c r="K95" s="215">
        <f t="shared" si="40"/>
        <v>3.96734312074579E-2</v>
      </c>
      <c r="L95" s="59">
        <f t="shared" si="41"/>
        <v>-9.1540828785800585E-3</v>
      </c>
      <c r="N95" s="40">
        <f t="shared" si="34"/>
        <v>3.2420112427597472</v>
      </c>
      <c r="O95" s="143">
        <f t="shared" si="35"/>
        <v>3.3622028139061424</v>
      </c>
      <c r="P95" s="52">
        <f t="shared" si="42"/>
        <v>3.7073150629817898E-2</v>
      </c>
    </row>
    <row r="96" spans="1:16" s="1" customFormat="1" ht="26.25" customHeight="1" thickBot="1">
      <c r="A96" s="12" t="s">
        <v>18</v>
      </c>
      <c r="B96" s="17">
        <v>1878873.0999999994</v>
      </c>
      <c r="C96" s="145">
        <v>1922146.1700000004</v>
      </c>
      <c r="D96" s="243">
        <f>SUM(D68:D95)</f>
        <v>0.99999999999999956</v>
      </c>
      <c r="E96" s="244">
        <f>SUM(E68:E95)</f>
        <v>1.0000000000000002</v>
      </c>
      <c r="F96" s="57">
        <f t="shared" si="38"/>
        <v>2.3031395787188082E-2</v>
      </c>
      <c r="H96" s="17">
        <v>557691.90199999989</v>
      </c>
      <c r="I96" s="145">
        <v>549765.33000000019</v>
      </c>
      <c r="J96" s="255">
        <f t="shared" si="39"/>
        <v>1</v>
      </c>
      <c r="K96" s="244">
        <f t="shared" si="40"/>
        <v>1</v>
      </c>
      <c r="L96" s="60">
        <f t="shared" si="41"/>
        <v>-1.4213173925555218E-2</v>
      </c>
      <c r="N96" s="37">
        <f t="shared" si="34"/>
        <v>2.9682254857978436</v>
      </c>
      <c r="O96" s="150">
        <f t="shared" si="35"/>
        <v>2.8601640113561189</v>
      </c>
      <c r="P96" s="57">
        <f t="shared" si="42"/>
        <v>-3.6406086720422587E-2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/>
  </sheetViews>
  <sheetFormatPr defaultRowHeight="1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>
      <c r="A1" s="4" t="s">
        <v>201</v>
      </c>
    </row>
    <row r="3" spans="1:17" ht="8.25" customHeight="1" thickBot="1"/>
    <row r="4" spans="1:17">
      <c r="A4" s="464" t="s">
        <v>3</v>
      </c>
      <c r="B4" s="458" t="s">
        <v>1</v>
      </c>
      <c r="C4" s="451"/>
      <c r="D4" s="458" t="s">
        <v>102</v>
      </c>
      <c r="E4" s="451"/>
      <c r="F4" s="130" t="s">
        <v>0</v>
      </c>
      <c r="H4" s="467" t="s">
        <v>19</v>
      </c>
      <c r="I4" s="468"/>
      <c r="J4" s="458" t="s">
        <v>102</v>
      </c>
      <c r="K4" s="456"/>
      <c r="L4" s="130" t="s">
        <v>0</v>
      </c>
      <c r="N4" s="450" t="s">
        <v>22</v>
      </c>
      <c r="O4" s="451"/>
      <c r="P4" s="130" t="s">
        <v>0</v>
      </c>
    </row>
    <row r="5" spans="1:17">
      <c r="A5" s="465"/>
      <c r="B5" s="459" t="s">
        <v>68</v>
      </c>
      <c r="C5" s="453"/>
      <c r="D5" s="459" t="str">
        <f>B5</f>
        <v>dez</v>
      </c>
      <c r="E5" s="453"/>
      <c r="F5" s="131" t="s">
        <v>140</v>
      </c>
      <c r="H5" s="448" t="str">
        <f>B5</f>
        <v>dez</v>
      </c>
      <c r="I5" s="453"/>
      <c r="J5" s="459" t="str">
        <f>B5</f>
        <v>dez</v>
      </c>
      <c r="K5" s="449"/>
      <c r="L5" s="131" t="str">
        <f>F5</f>
        <v>2025 /2024</v>
      </c>
      <c r="N5" s="448" t="str">
        <f>B5</f>
        <v>dez</v>
      </c>
      <c r="O5" s="449"/>
      <c r="P5" s="131" t="str">
        <f>L5</f>
        <v>2025 /2024</v>
      </c>
    </row>
    <row r="6" spans="1:17" ht="19.5" customHeight="1" thickBot="1">
      <c r="A6" s="466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5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>
      <c r="A7" s="8" t="s">
        <v>145</v>
      </c>
      <c r="B7" s="19">
        <v>23694.57</v>
      </c>
      <c r="C7" s="147">
        <v>22555.149999999998</v>
      </c>
      <c r="D7" s="214">
        <f>B7/$B$33</f>
        <v>0.10977946367253094</v>
      </c>
      <c r="E7" s="246">
        <f>C7/$C$33</f>
        <v>0.10392386345577929</v>
      </c>
      <c r="F7" s="52">
        <f>(C7-B7)/B7</f>
        <v>-4.8087810835984866E-2</v>
      </c>
      <c r="H7" s="19">
        <v>8466.7319999999982</v>
      </c>
      <c r="I7" s="147">
        <v>7970.0889999999999</v>
      </c>
      <c r="J7" s="214">
        <f t="shared" ref="J7:J32" si="0">H7/$H$33</f>
        <v>0.12570141964405254</v>
      </c>
      <c r="K7" s="246">
        <f>I7/$I$33</f>
        <v>0.11986662798291421</v>
      </c>
      <c r="L7" s="52">
        <f>(I7-H7)/H7</f>
        <v>-5.865816940940121E-2</v>
      </c>
      <c r="N7" s="40">
        <f t="shared" ref="N7:O33" si="1">(H7/B7)*10</f>
        <v>3.5732794475696323</v>
      </c>
      <c r="O7" s="149">
        <f t="shared" si="1"/>
        <v>3.53360053025584</v>
      </c>
      <c r="P7" s="52">
        <f>(O7-N7)/N7</f>
        <v>-1.1104342074555629E-2</v>
      </c>
      <c r="Q7" s="2"/>
    </row>
    <row r="8" spans="1:17" ht="20.100000000000001" customHeight="1">
      <c r="A8" s="8" t="s">
        <v>147</v>
      </c>
      <c r="B8" s="19">
        <v>18362.799999999996</v>
      </c>
      <c r="C8" s="140">
        <v>22968.240000000005</v>
      </c>
      <c r="D8" s="214">
        <f t="shared" ref="D8:D32" si="2">B8/$B$33</f>
        <v>8.507680601614423E-2</v>
      </c>
      <c r="E8" s="215">
        <f t="shared" ref="E8:E32" si="3">C8/$C$33</f>
        <v>0.10582719412549103</v>
      </c>
      <c r="F8" s="52">
        <f t="shared" ref="F8:F33" si="4">(C8-B8)/B8</f>
        <v>0.25080270982638869</v>
      </c>
      <c r="H8" s="19">
        <v>5448.1130000000012</v>
      </c>
      <c r="I8" s="140">
        <v>7322.0789999999988</v>
      </c>
      <c r="J8" s="214">
        <f t="shared" si="0"/>
        <v>8.0885463066649371E-2</v>
      </c>
      <c r="K8" s="215">
        <f t="shared" ref="K8:K32" si="5">I8/$I$33</f>
        <v>0.11012084301122714</v>
      </c>
      <c r="L8" s="52">
        <f t="shared" ref="L8:L33" si="6">(I8-H8)/H8</f>
        <v>0.34396606678312236</v>
      </c>
      <c r="N8" s="40">
        <f t="shared" si="1"/>
        <v>2.9669293353954744</v>
      </c>
      <c r="O8" s="143">
        <f t="shared" si="1"/>
        <v>3.1879147030856507</v>
      </c>
      <c r="P8" s="52">
        <f t="shared" ref="P8:P33" si="7">(O8-N8)/N8</f>
        <v>7.4482855069657475E-2</v>
      </c>
      <c r="Q8" s="2"/>
    </row>
    <row r="9" spans="1:17" ht="20.100000000000001" customHeight="1">
      <c r="A9" s="8" t="s">
        <v>148</v>
      </c>
      <c r="B9" s="19">
        <v>13384.7</v>
      </c>
      <c r="C9" s="140">
        <v>14041.33</v>
      </c>
      <c r="D9" s="214">
        <f t="shared" si="2"/>
        <v>6.2012739096667505E-2</v>
      </c>
      <c r="E9" s="215">
        <f t="shared" si="3"/>
        <v>6.4696056628199661E-2</v>
      </c>
      <c r="F9" s="52">
        <f t="shared" si="4"/>
        <v>4.9058253080009204E-2</v>
      </c>
      <c r="H9" s="19">
        <v>5064.54</v>
      </c>
      <c r="I9" s="140">
        <v>5638.7169999999996</v>
      </c>
      <c r="J9" s="214">
        <f t="shared" si="0"/>
        <v>7.5190742761680668E-2</v>
      </c>
      <c r="K9" s="215">
        <f t="shared" si="5"/>
        <v>8.4803819999994229E-2</v>
      </c>
      <c r="L9" s="52">
        <f t="shared" si="6"/>
        <v>0.11337199429760643</v>
      </c>
      <c r="N9" s="40">
        <f t="shared" si="1"/>
        <v>3.7838278033874495</v>
      </c>
      <c r="O9" s="143">
        <f t="shared" si="1"/>
        <v>4.0157997853479692</v>
      </c>
      <c r="P9" s="52">
        <f t="shared" si="7"/>
        <v>6.1306167725933024E-2</v>
      </c>
      <c r="Q9" s="2"/>
    </row>
    <row r="10" spans="1:17" ht="20.100000000000001" customHeight="1">
      <c r="A10" s="8" t="s">
        <v>146</v>
      </c>
      <c r="B10" s="19">
        <v>15608.080000000004</v>
      </c>
      <c r="C10" s="140">
        <v>12715.72</v>
      </c>
      <c r="D10" s="214">
        <f t="shared" si="2"/>
        <v>7.2313895181805671E-2</v>
      </c>
      <c r="E10" s="215">
        <f t="shared" si="3"/>
        <v>5.8588249203482219E-2</v>
      </c>
      <c r="F10" s="52">
        <f t="shared" si="4"/>
        <v>-0.18531171034489852</v>
      </c>
      <c r="H10" s="19">
        <v>7343.8209999999999</v>
      </c>
      <c r="I10" s="140">
        <v>5515.3490000000011</v>
      </c>
      <c r="J10" s="214">
        <f t="shared" si="0"/>
        <v>0.10903011047377026</v>
      </c>
      <c r="K10" s="215">
        <f t="shared" si="5"/>
        <v>8.2948419619773131E-2</v>
      </c>
      <c r="L10" s="52">
        <f t="shared" si="6"/>
        <v>-0.24898101410696133</v>
      </c>
      <c r="N10" s="40">
        <f t="shared" si="1"/>
        <v>4.7051405425907591</v>
      </c>
      <c r="O10" s="143">
        <f t="shared" si="1"/>
        <v>4.337425643219575</v>
      </c>
      <c r="P10" s="52">
        <f t="shared" si="7"/>
        <v>-7.8151735541721293E-2</v>
      </c>
      <c r="Q10" s="2"/>
    </row>
    <row r="11" spans="1:17" ht="20.100000000000001" customHeight="1">
      <c r="A11" s="8" t="s">
        <v>151</v>
      </c>
      <c r="B11" s="19">
        <v>15536.190000000004</v>
      </c>
      <c r="C11" s="140">
        <v>12189.32</v>
      </c>
      <c r="D11" s="214">
        <f t="shared" si="2"/>
        <v>7.1980821163436973E-2</v>
      </c>
      <c r="E11" s="215">
        <f t="shared" si="3"/>
        <v>5.6162837635697377E-2</v>
      </c>
      <c r="F11" s="52">
        <f t="shared" si="4"/>
        <v>-0.21542411620867172</v>
      </c>
      <c r="H11" s="19">
        <v>4918.5820000000003</v>
      </c>
      <c r="I11" s="140">
        <v>4697.9370000000008</v>
      </c>
      <c r="J11" s="214">
        <f t="shared" si="0"/>
        <v>7.3023775883739261E-2</v>
      </c>
      <c r="K11" s="215">
        <f t="shared" si="5"/>
        <v>7.0654903184414641E-2</v>
      </c>
      <c r="L11" s="52">
        <f t="shared" si="6"/>
        <v>-4.4859473726370634E-2</v>
      </c>
      <c r="N11" s="40">
        <f t="shared" si="1"/>
        <v>3.1658868744524877</v>
      </c>
      <c r="O11" s="143">
        <f t="shared" si="1"/>
        <v>3.8541419865915416</v>
      </c>
      <c r="P11" s="52">
        <f t="shared" si="7"/>
        <v>0.21739725373417884</v>
      </c>
      <c r="Q11" s="2"/>
    </row>
    <row r="12" spans="1:17" ht="20.100000000000001" customHeight="1">
      <c r="A12" s="8" t="s">
        <v>149</v>
      </c>
      <c r="B12" s="19">
        <v>20083.880000000008</v>
      </c>
      <c r="C12" s="140">
        <v>23519.970000000005</v>
      </c>
      <c r="D12" s="214">
        <f t="shared" si="2"/>
        <v>9.3050752761644193E-2</v>
      </c>
      <c r="E12" s="215">
        <f t="shared" si="3"/>
        <v>0.1083693148023412</v>
      </c>
      <c r="F12" s="52">
        <f t="shared" si="4"/>
        <v>0.17108696128437309</v>
      </c>
      <c r="H12" s="19">
        <v>3292.4929999999999</v>
      </c>
      <c r="I12" s="140">
        <v>3545.3500000000004</v>
      </c>
      <c r="J12" s="214">
        <f t="shared" si="0"/>
        <v>4.8882029603406082E-2</v>
      </c>
      <c r="K12" s="215">
        <f t="shared" si="5"/>
        <v>5.3320502383251298E-2</v>
      </c>
      <c r="L12" s="52">
        <f t="shared" si="6"/>
        <v>7.6798037231969943E-2</v>
      </c>
      <c r="N12" s="40">
        <f t="shared" si="1"/>
        <v>1.6393709781177734</v>
      </c>
      <c r="O12" s="143">
        <f t="shared" si="1"/>
        <v>1.5073786233570874</v>
      </c>
      <c r="P12" s="52">
        <f t="shared" si="7"/>
        <v>-8.051402429499617E-2</v>
      </c>
      <c r="Q12" s="2"/>
    </row>
    <row r="13" spans="1:17" ht="20.100000000000001" customHeight="1">
      <c r="A13" s="8" t="s">
        <v>150</v>
      </c>
      <c r="B13" s="19">
        <v>10223.509999999998</v>
      </c>
      <c r="C13" s="140">
        <v>9165.34</v>
      </c>
      <c r="D13" s="214">
        <f t="shared" si="2"/>
        <v>4.7366609508033133E-2</v>
      </c>
      <c r="E13" s="215">
        <f t="shared" si="3"/>
        <v>4.2229714397190546E-2</v>
      </c>
      <c r="F13" s="52">
        <f t="shared" si="4"/>
        <v>-0.10350359123236524</v>
      </c>
      <c r="H13" s="19">
        <v>3942.4420000000005</v>
      </c>
      <c r="I13" s="140">
        <v>3381.3480000000004</v>
      </c>
      <c r="J13" s="214">
        <f t="shared" si="0"/>
        <v>5.8531503803868838E-2</v>
      </c>
      <c r="K13" s="215">
        <f t="shared" si="5"/>
        <v>5.0853984541047288E-2</v>
      </c>
      <c r="L13" s="52">
        <f t="shared" si="6"/>
        <v>-0.14232143427855121</v>
      </c>
      <c r="N13" s="40">
        <f t="shared" si="1"/>
        <v>3.8562509353441241</v>
      </c>
      <c r="O13" s="143">
        <f t="shared" si="1"/>
        <v>3.6892772117564654</v>
      </c>
      <c r="P13" s="52">
        <f t="shared" si="7"/>
        <v>-4.3299496424694758E-2</v>
      </c>
      <c r="Q13" s="2"/>
    </row>
    <row r="14" spans="1:17" ht="20.100000000000001" customHeight="1">
      <c r="A14" s="8" t="s">
        <v>152</v>
      </c>
      <c r="B14" s="19">
        <v>10972.979999999998</v>
      </c>
      <c r="C14" s="140">
        <v>12988.240000000002</v>
      </c>
      <c r="D14" s="214">
        <f t="shared" si="2"/>
        <v>5.0838983754058771E-2</v>
      </c>
      <c r="E14" s="215">
        <f t="shared" si="3"/>
        <v>5.9843897304646218E-2</v>
      </c>
      <c r="F14" s="52">
        <f t="shared" si="4"/>
        <v>0.18365658189480016</v>
      </c>
      <c r="H14" s="19">
        <v>2811.2290000000007</v>
      </c>
      <c r="I14" s="140">
        <v>3008.0930000000003</v>
      </c>
      <c r="J14" s="214">
        <f t="shared" si="0"/>
        <v>4.173693890919547E-2</v>
      </c>
      <c r="K14" s="215">
        <f t="shared" si="5"/>
        <v>4.524039374830173E-2</v>
      </c>
      <c r="L14" s="52">
        <f t="shared" si="6"/>
        <v>7.0027735200511781E-2</v>
      </c>
      <c r="N14" s="40">
        <f t="shared" si="1"/>
        <v>2.5619558223928243</v>
      </c>
      <c r="O14" s="143">
        <f t="shared" si="1"/>
        <v>2.3160127931113066</v>
      </c>
      <c r="P14" s="52">
        <f t="shared" si="7"/>
        <v>-9.5998153883782023E-2</v>
      </c>
      <c r="Q14" s="2"/>
    </row>
    <row r="15" spans="1:17" ht="20.100000000000001" customHeight="1">
      <c r="A15" s="8" t="s">
        <v>154</v>
      </c>
      <c r="B15" s="19">
        <v>10186.43</v>
      </c>
      <c r="C15" s="140">
        <v>11098.81</v>
      </c>
      <c r="D15" s="214">
        <f t="shared" si="2"/>
        <v>4.7194813923096275E-2</v>
      </c>
      <c r="E15" s="215">
        <f t="shared" si="3"/>
        <v>5.1138263986789619E-2</v>
      </c>
      <c r="F15" s="52">
        <f t="shared" si="4"/>
        <v>8.9568180412568407E-2</v>
      </c>
      <c r="H15" s="19">
        <v>2435.4030000000002</v>
      </c>
      <c r="I15" s="140">
        <v>2619.6390000000006</v>
      </c>
      <c r="J15" s="214">
        <f t="shared" si="0"/>
        <v>3.615723451567672E-2</v>
      </c>
      <c r="K15" s="215">
        <f t="shared" si="5"/>
        <v>3.9398216690244424E-2</v>
      </c>
      <c r="L15" s="52">
        <f t="shared" si="6"/>
        <v>7.5649081486719158E-2</v>
      </c>
      <c r="N15" s="40">
        <f t="shared" si="1"/>
        <v>2.3908307424681663</v>
      </c>
      <c r="O15" s="143">
        <f t="shared" si="1"/>
        <v>2.360288175038586</v>
      </c>
      <c r="P15" s="52">
        <f t="shared" si="7"/>
        <v>-1.2774876484167074E-2</v>
      </c>
      <c r="Q15" s="2"/>
    </row>
    <row r="16" spans="1:17" ht="20.100000000000001" customHeight="1">
      <c r="A16" s="8" t="s">
        <v>153</v>
      </c>
      <c r="B16" s="19">
        <v>6135.6999999999989</v>
      </c>
      <c r="C16" s="140">
        <v>6033.3499999999995</v>
      </c>
      <c r="D16" s="214">
        <f t="shared" si="2"/>
        <v>2.8427350876405352E-2</v>
      </c>
      <c r="E16" s="215">
        <f t="shared" si="3"/>
        <v>2.7798930247900193E-2</v>
      </c>
      <c r="F16" s="52">
        <f t="shared" si="4"/>
        <v>-1.6681063285362629E-2</v>
      </c>
      <c r="H16" s="19">
        <v>2473.2239999999997</v>
      </c>
      <c r="I16" s="140">
        <v>2353.4829999999997</v>
      </c>
      <c r="J16" s="214">
        <f t="shared" si="0"/>
        <v>3.6718744362965815E-2</v>
      </c>
      <c r="K16" s="215">
        <f t="shared" si="5"/>
        <v>3.5395347683710041E-2</v>
      </c>
      <c r="L16" s="52">
        <f t="shared" si="6"/>
        <v>-4.8414943409897368E-2</v>
      </c>
      <c r="N16" s="40">
        <f t="shared" si="1"/>
        <v>4.0308750427824052</v>
      </c>
      <c r="O16" s="143">
        <f t="shared" si="1"/>
        <v>3.9007897768238209</v>
      </c>
      <c r="P16" s="52">
        <f t="shared" si="7"/>
        <v>-3.2272214985059396E-2</v>
      </c>
      <c r="Q16" s="2"/>
    </row>
    <row r="17" spans="1:17" ht="20.100000000000001" customHeight="1">
      <c r="A17" s="8" t="s">
        <v>156</v>
      </c>
      <c r="B17" s="19">
        <v>10219.84</v>
      </c>
      <c r="C17" s="140">
        <v>8891.9100000000035</v>
      </c>
      <c r="D17" s="214">
        <f t="shared" si="2"/>
        <v>4.7349606007582271E-2</v>
      </c>
      <c r="E17" s="215">
        <f t="shared" si="3"/>
        <v>4.0969873430284388E-2</v>
      </c>
      <c r="F17" s="52">
        <f t="shared" si="4"/>
        <v>-0.12993647650061024</v>
      </c>
      <c r="H17" s="19">
        <v>2017.229</v>
      </c>
      <c r="I17" s="140">
        <v>2030.8489999999999</v>
      </c>
      <c r="J17" s="214">
        <f t="shared" si="0"/>
        <v>2.9948810124987131E-2</v>
      </c>
      <c r="K17" s="215">
        <f t="shared" si="5"/>
        <v>3.0543074433983526E-2</v>
      </c>
      <c r="L17" s="52">
        <f t="shared" si="6"/>
        <v>6.7518363061406959E-3</v>
      </c>
      <c r="N17" s="40">
        <f t="shared" si="1"/>
        <v>1.9738361853023139</v>
      </c>
      <c r="O17" s="143">
        <f t="shared" si="1"/>
        <v>2.2839288746737192</v>
      </c>
      <c r="P17" s="52">
        <f t="shared" si="7"/>
        <v>0.15710153237661481</v>
      </c>
      <c r="Q17" s="2"/>
    </row>
    <row r="18" spans="1:17" ht="20.100000000000001" customHeight="1">
      <c r="A18" s="8" t="s">
        <v>157</v>
      </c>
      <c r="B18" s="19">
        <v>6502.36</v>
      </c>
      <c r="C18" s="140">
        <v>5092.8</v>
      </c>
      <c r="D18" s="214">
        <f t="shared" si="2"/>
        <v>3.0126125665319872E-2</v>
      </c>
      <c r="E18" s="215">
        <f t="shared" si="3"/>
        <v>2.3465304012945727E-2</v>
      </c>
      <c r="F18" s="52">
        <f t="shared" si="4"/>
        <v>-0.21677667800613923</v>
      </c>
      <c r="H18" s="19">
        <v>2247.8219999999992</v>
      </c>
      <c r="I18" s="140">
        <v>1929.6499999999999</v>
      </c>
      <c r="J18" s="214">
        <f t="shared" si="0"/>
        <v>3.3372311360172192E-2</v>
      </c>
      <c r="K18" s="215">
        <f t="shared" si="5"/>
        <v>2.9021086049005274E-2</v>
      </c>
      <c r="L18" s="52">
        <f t="shared" si="6"/>
        <v>-0.14154679507541054</v>
      </c>
      <c r="N18" s="40">
        <f t="shared" si="1"/>
        <v>3.4569325598705691</v>
      </c>
      <c r="O18" s="143">
        <f t="shared" si="1"/>
        <v>3.7889765944077909</v>
      </c>
      <c r="P18" s="52">
        <f t="shared" si="7"/>
        <v>9.6051637914988372E-2</v>
      </c>
      <c r="Q18" s="2"/>
    </row>
    <row r="19" spans="1:17" ht="20.100000000000001" customHeight="1">
      <c r="A19" s="8" t="s">
        <v>155</v>
      </c>
      <c r="B19" s="19">
        <v>4048.5700000000006</v>
      </c>
      <c r="C19" s="140">
        <v>5846.2000000000007</v>
      </c>
      <c r="D19" s="214">
        <f t="shared" si="2"/>
        <v>1.8757455536888776E-2</v>
      </c>
      <c r="E19" s="215">
        <f t="shared" si="3"/>
        <v>2.6936628243890065E-2</v>
      </c>
      <c r="F19" s="52">
        <f t="shared" si="4"/>
        <v>0.44401603529147327</v>
      </c>
      <c r="H19" s="19">
        <v>1178.8979999999999</v>
      </c>
      <c r="I19" s="140">
        <v>1308.2030000000002</v>
      </c>
      <c r="J19" s="214">
        <f t="shared" si="0"/>
        <v>1.7502520714667038E-2</v>
      </c>
      <c r="K19" s="215">
        <f t="shared" si="5"/>
        <v>1.9674796897140339E-2</v>
      </c>
      <c r="L19" s="52">
        <f t="shared" si="6"/>
        <v>0.10968294118744819</v>
      </c>
      <c r="N19" s="40">
        <f t="shared" si="1"/>
        <v>2.9118874071585763</v>
      </c>
      <c r="O19" s="143">
        <f t="shared" si="1"/>
        <v>2.2376979918579591</v>
      </c>
      <c r="P19" s="52">
        <f t="shared" si="7"/>
        <v>-0.23153004255699985</v>
      </c>
      <c r="Q19" s="2"/>
    </row>
    <row r="20" spans="1:17" ht="20.100000000000001" customHeight="1">
      <c r="A20" s="8" t="s">
        <v>159</v>
      </c>
      <c r="B20" s="19">
        <v>3353.6699999999996</v>
      </c>
      <c r="C20" s="140">
        <v>3121.9499999999994</v>
      </c>
      <c r="D20" s="214">
        <f t="shared" si="2"/>
        <v>1.5537909906559047E-2</v>
      </c>
      <c r="E20" s="215">
        <f t="shared" si="3"/>
        <v>1.4384524399783204E-2</v>
      </c>
      <c r="F20" s="52">
        <f t="shared" si="4"/>
        <v>-6.909445473168209E-2</v>
      </c>
      <c r="H20" s="19">
        <v>1499.1699999999996</v>
      </c>
      <c r="I20" s="140">
        <v>1179.9199999999998</v>
      </c>
      <c r="J20" s="214">
        <f t="shared" si="0"/>
        <v>2.2257442102546088E-2</v>
      </c>
      <c r="K20" s="215">
        <f t="shared" si="5"/>
        <v>1.7745477081824321E-2</v>
      </c>
      <c r="L20" s="52">
        <f t="shared" si="6"/>
        <v>-0.2129511663120259</v>
      </c>
      <c r="N20" s="40">
        <f t="shared" si="1"/>
        <v>4.4702370835532417</v>
      </c>
      <c r="O20" s="143">
        <f t="shared" si="1"/>
        <v>3.7794327263409091</v>
      </c>
      <c r="P20" s="52">
        <f t="shared" si="7"/>
        <v>-0.15453416548171878</v>
      </c>
      <c r="Q20" s="2"/>
    </row>
    <row r="21" spans="1:17" ht="20.100000000000001" customHeight="1">
      <c r="A21" s="8" t="s">
        <v>160</v>
      </c>
      <c r="B21" s="19">
        <v>747.93999999999983</v>
      </c>
      <c r="C21" s="140">
        <v>436.76999999999992</v>
      </c>
      <c r="D21" s="214">
        <f t="shared" si="2"/>
        <v>3.4652855932491189E-3</v>
      </c>
      <c r="E21" s="215">
        <f t="shared" si="3"/>
        <v>2.0124373299038453E-3</v>
      </c>
      <c r="F21" s="52">
        <f t="shared" si="4"/>
        <v>-0.41603604567211272</v>
      </c>
      <c r="H21" s="19">
        <v>2006.7930000000001</v>
      </c>
      <c r="I21" s="140">
        <v>1161.5530000000001</v>
      </c>
      <c r="J21" s="214">
        <f t="shared" si="0"/>
        <v>2.9793871948674791E-2</v>
      </c>
      <c r="K21" s="215">
        <f t="shared" si="5"/>
        <v>1.7469245491918341E-2</v>
      </c>
      <c r="L21" s="52">
        <f t="shared" si="6"/>
        <v>-0.42118943010066306</v>
      </c>
      <c r="N21" s="40">
        <f t="shared" si="1"/>
        <v>26.830935636548393</v>
      </c>
      <c r="O21" s="143">
        <f t="shared" si="1"/>
        <v>26.594157107859978</v>
      </c>
      <c r="P21" s="52">
        <f t="shared" si="7"/>
        <v>-8.8248330917644752E-3</v>
      </c>
      <c r="Q21" s="2"/>
    </row>
    <row r="22" spans="1:17" ht="20.100000000000001" customHeight="1">
      <c r="A22" s="8" t="s">
        <v>158</v>
      </c>
      <c r="B22" s="19">
        <v>6016.22</v>
      </c>
      <c r="C22" s="140">
        <v>4080.2400000000002</v>
      </c>
      <c r="D22" s="214">
        <f t="shared" si="2"/>
        <v>2.7873787324942133E-2</v>
      </c>
      <c r="E22" s="215">
        <f t="shared" si="3"/>
        <v>1.8799888478986351E-2</v>
      </c>
      <c r="F22" s="52">
        <f t="shared" si="4"/>
        <v>-0.32179341845876647</v>
      </c>
      <c r="H22" s="19">
        <v>1233.8489999999999</v>
      </c>
      <c r="I22" s="140">
        <v>1016.3349999999998</v>
      </c>
      <c r="J22" s="214">
        <f t="shared" si="0"/>
        <v>1.8318351274895037E-2</v>
      </c>
      <c r="K22" s="215">
        <f t="shared" si="5"/>
        <v>1.5285230735944741E-2</v>
      </c>
      <c r="L22" s="52">
        <f t="shared" si="6"/>
        <v>-0.17628899484458807</v>
      </c>
      <c r="N22" s="40">
        <f t="shared" si="1"/>
        <v>2.050870812570019</v>
      </c>
      <c r="O22" s="143">
        <f t="shared" si="1"/>
        <v>2.490870635060682</v>
      </c>
      <c r="P22" s="52">
        <f t="shared" si="7"/>
        <v>0.21454292478778006</v>
      </c>
      <c r="Q22" s="2"/>
    </row>
    <row r="23" spans="1:17" ht="20.100000000000001" customHeight="1">
      <c r="A23" s="8" t="s">
        <v>162</v>
      </c>
      <c r="B23" s="19">
        <v>3029.12</v>
      </c>
      <c r="C23" s="140">
        <v>2567.6400000000003</v>
      </c>
      <c r="D23" s="214">
        <f t="shared" si="2"/>
        <v>1.4034235227722508E-2</v>
      </c>
      <c r="E23" s="215">
        <f t="shared" si="3"/>
        <v>1.1830516257422239E-2</v>
      </c>
      <c r="F23" s="52">
        <f t="shared" si="4"/>
        <v>-0.1523478766110288</v>
      </c>
      <c r="H23" s="19">
        <v>865.75499999999977</v>
      </c>
      <c r="I23" s="140">
        <v>830.31399999999996</v>
      </c>
      <c r="J23" s="214">
        <f t="shared" si="0"/>
        <v>1.2853440095179192E-2</v>
      </c>
      <c r="K23" s="215">
        <f t="shared" si="5"/>
        <v>1.2487556832427521E-2</v>
      </c>
      <c r="L23" s="52">
        <f t="shared" si="6"/>
        <v>-4.0936523612338148E-2</v>
      </c>
      <c r="N23" s="40">
        <f t="shared" si="1"/>
        <v>2.8581073050919068</v>
      </c>
      <c r="O23" s="143">
        <f t="shared" si="1"/>
        <v>3.2337633001511112</v>
      </c>
      <c r="P23" s="52">
        <f t="shared" si="7"/>
        <v>0.13143523141694102</v>
      </c>
      <c r="Q23" s="2"/>
    </row>
    <row r="24" spans="1:17" ht="20.100000000000001" customHeight="1">
      <c r="A24" s="8" t="s">
        <v>179</v>
      </c>
      <c r="B24" s="19">
        <v>1055.83</v>
      </c>
      <c r="C24" s="140">
        <v>997.59999999999991</v>
      </c>
      <c r="D24" s="214">
        <f t="shared" si="2"/>
        <v>4.8917727196302078E-3</v>
      </c>
      <c r="E24" s="215">
        <f t="shared" si="3"/>
        <v>4.5964866641758275E-3</v>
      </c>
      <c r="F24" s="52">
        <f t="shared" si="4"/>
        <v>-5.5150923917676162E-2</v>
      </c>
      <c r="H24" s="19">
        <v>592.41399999999999</v>
      </c>
      <c r="I24" s="140">
        <v>747.10599999999999</v>
      </c>
      <c r="J24" s="214">
        <f t="shared" si="0"/>
        <v>8.7952802589017533E-3</v>
      </c>
      <c r="K24" s="215">
        <f t="shared" si="5"/>
        <v>1.1236145162971594E-2</v>
      </c>
      <c r="L24" s="52">
        <f t="shared" si="6"/>
        <v>0.26112144547563021</v>
      </c>
      <c r="N24" s="40">
        <f t="shared" si="1"/>
        <v>5.6108843279694653</v>
      </c>
      <c r="O24" s="143">
        <f t="shared" si="1"/>
        <v>7.4890336808340017</v>
      </c>
      <c r="P24" s="52">
        <f t="shared" si="7"/>
        <v>0.33473321549371948</v>
      </c>
      <c r="Q24" s="2"/>
    </row>
    <row r="25" spans="1:17" ht="20.100000000000001" customHeight="1">
      <c r="A25" s="8" t="s">
        <v>171</v>
      </c>
      <c r="B25" s="19">
        <v>1014.9499999999999</v>
      </c>
      <c r="C25" s="140">
        <v>2059.7800000000002</v>
      </c>
      <c r="D25" s="214">
        <f t="shared" si="2"/>
        <v>4.7023713304117894E-3</v>
      </c>
      <c r="E25" s="215">
        <f t="shared" si="3"/>
        <v>9.4905285697033763E-3</v>
      </c>
      <c r="F25" s="52">
        <f t="shared" si="4"/>
        <v>1.0294398738854136</v>
      </c>
      <c r="H25" s="19">
        <v>322.32700000000011</v>
      </c>
      <c r="I25" s="140">
        <v>698.82600000000014</v>
      </c>
      <c r="J25" s="214">
        <f t="shared" si="0"/>
        <v>4.7854309655258427E-3</v>
      </c>
      <c r="K25" s="215">
        <f t="shared" si="5"/>
        <v>1.0510035228814637E-2</v>
      </c>
      <c r="L25" s="52">
        <f t="shared" si="6"/>
        <v>1.1680653497845352</v>
      </c>
      <c r="N25" s="40">
        <f t="shared" si="1"/>
        <v>3.175791910931574</v>
      </c>
      <c r="O25" s="143">
        <f t="shared" si="1"/>
        <v>3.392721552787191</v>
      </c>
      <c r="P25" s="52">
        <f t="shared" si="7"/>
        <v>6.8307259398486142E-2</v>
      </c>
      <c r="Q25" s="2"/>
    </row>
    <row r="26" spans="1:17" ht="20.100000000000001" customHeight="1">
      <c r="A26" s="8" t="s">
        <v>161</v>
      </c>
      <c r="B26" s="19">
        <v>1860.53</v>
      </c>
      <c r="C26" s="140">
        <v>1991.5600000000002</v>
      </c>
      <c r="D26" s="214">
        <f t="shared" si="2"/>
        <v>8.6200334315690887E-3</v>
      </c>
      <c r="E26" s="215">
        <f t="shared" si="3"/>
        <v>9.1762018653829321E-3</v>
      </c>
      <c r="F26" s="52">
        <f t="shared" si="4"/>
        <v>7.0426168887360169E-2</v>
      </c>
      <c r="H26" s="19">
        <v>594.23399999999992</v>
      </c>
      <c r="I26" s="140">
        <v>691.19</v>
      </c>
      <c r="J26" s="214">
        <f t="shared" si="0"/>
        <v>8.822300906744648E-3</v>
      </c>
      <c r="K26" s="215">
        <f t="shared" si="5"/>
        <v>1.0395193152235875E-2</v>
      </c>
      <c r="L26" s="52">
        <f t="shared" si="6"/>
        <v>0.16316131355661262</v>
      </c>
      <c r="N26" s="40">
        <f t="shared" si="1"/>
        <v>3.1938963628643444</v>
      </c>
      <c r="O26" s="143">
        <f t="shared" si="1"/>
        <v>3.4705959147602883</v>
      </c>
      <c r="P26" s="52">
        <f t="shared" si="7"/>
        <v>8.6633854220552933E-2</v>
      </c>
      <c r="Q26" s="2"/>
    </row>
    <row r="27" spans="1:17" ht="20.100000000000001" customHeight="1">
      <c r="A27" s="8" t="s">
        <v>165</v>
      </c>
      <c r="B27" s="19">
        <v>1606.57</v>
      </c>
      <c r="C27" s="140">
        <v>1098.9899999999998</v>
      </c>
      <c r="D27" s="214">
        <f t="shared" si="2"/>
        <v>7.4434097327943927E-3</v>
      </c>
      <c r="E27" s="215">
        <f t="shared" si="3"/>
        <v>5.0636456285711633E-3</v>
      </c>
      <c r="F27" s="52">
        <f t="shared" si="4"/>
        <v>-0.3159401706741693</v>
      </c>
      <c r="H27" s="19">
        <v>958.27300000000014</v>
      </c>
      <c r="I27" s="140">
        <v>647.98299999999995</v>
      </c>
      <c r="J27" s="214">
        <f t="shared" si="0"/>
        <v>1.4227009489206133E-2</v>
      </c>
      <c r="K27" s="215">
        <f t="shared" si="5"/>
        <v>9.7453789035797083E-3</v>
      </c>
      <c r="L27" s="52">
        <f t="shared" si="6"/>
        <v>-0.32380125496596496</v>
      </c>
      <c r="N27" s="40">
        <f t="shared" si="1"/>
        <v>5.9647136445968751</v>
      </c>
      <c r="O27" s="143">
        <f t="shared" si="1"/>
        <v>5.8961682999845326</v>
      </c>
      <c r="P27" s="52">
        <f t="shared" si="7"/>
        <v>-1.1491808106233934E-2</v>
      </c>
      <c r="Q27" s="2"/>
    </row>
    <row r="28" spans="1:17" ht="20.100000000000001" customHeight="1">
      <c r="A28" s="8" t="s">
        <v>164</v>
      </c>
      <c r="B28" s="19">
        <v>1850.8099999999995</v>
      </c>
      <c r="C28" s="140">
        <v>1544.03</v>
      </c>
      <c r="D28" s="214">
        <f t="shared" si="2"/>
        <v>8.5749996374594236E-3</v>
      </c>
      <c r="E28" s="215">
        <f t="shared" si="3"/>
        <v>7.114187353736371E-3</v>
      </c>
      <c r="F28" s="52">
        <f t="shared" si="4"/>
        <v>-0.16575445345551384</v>
      </c>
      <c r="H28" s="19">
        <v>684.94200000000001</v>
      </c>
      <c r="I28" s="140">
        <v>587.50400000000013</v>
      </c>
      <c r="J28" s="214">
        <f t="shared" si="0"/>
        <v>1.0168998118026726E-2</v>
      </c>
      <c r="K28" s="215">
        <f t="shared" si="5"/>
        <v>8.8358013827040133E-3</v>
      </c>
      <c r="L28" s="52">
        <f t="shared" si="6"/>
        <v>-0.14225730061815434</v>
      </c>
      <c r="N28" s="40">
        <f t="shared" si="1"/>
        <v>3.7007688525564491</v>
      </c>
      <c r="O28" s="143">
        <f t="shared" si="1"/>
        <v>3.8050037887864887</v>
      </c>
      <c r="P28" s="52">
        <f t="shared" si="7"/>
        <v>2.8165751599977758E-2</v>
      </c>
      <c r="Q28" s="2"/>
    </row>
    <row r="29" spans="1:17" ht="20.100000000000001" customHeight="1">
      <c r="A29" s="8" t="s">
        <v>166</v>
      </c>
      <c r="B29" s="19">
        <v>2528.88</v>
      </c>
      <c r="C29" s="140">
        <v>7138.2199999999993</v>
      </c>
      <c r="D29" s="214">
        <f t="shared" si="2"/>
        <v>1.1716570087247418E-2</v>
      </c>
      <c r="E29" s="215">
        <f t="shared" si="3"/>
        <v>3.2889668239728526E-2</v>
      </c>
      <c r="F29" s="52">
        <f t="shared" si="4"/>
        <v>1.8226803960646607</v>
      </c>
      <c r="H29" s="19">
        <v>185.22399999999999</v>
      </c>
      <c r="I29" s="140">
        <v>524.74700000000007</v>
      </c>
      <c r="J29" s="214">
        <f t="shared" si="0"/>
        <v>2.7499299318969814E-3</v>
      </c>
      <c r="K29" s="215">
        <f t="shared" si="5"/>
        <v>7.8919637452166836E-3</v>
      </c>
      <c r="L29" s="52">
        <f t="shared" si="6"/>
        <v>1.8330399948170868</v>
      </c>
      <c r="N29" s="40">
        <f t="shared" si="1"/>
        <v>0.732434911897757</v>
      </c>
      <c r="O29" s="143">
        <f t="shared" si="1"/>
        <v>0.73512304187878785</v>
      </c>
      <c r="P29" s="52">
        <f t="shared" si="7"/>
        <v>3.6701281402136332E-3</v>
      </c>
      <c r="Q29" s="2"/>
    </row>
    <row r="30" spans="1:17" ht="20.100000000000001" customHeight="1">
      <c r="A30" s="8" t="s">
        <v>169</v>
      </c>
      <c r="B30" s="19">
        <v>1409.64</v>
      </c>
      <c r="C30" s="140">
        <v>806.18</v>
      </c>
      <c r="D30" s="214">
        <f t="shared" si="2"/>
        <v>6.5310120914347262E-3</v>
      </c>
      <c r="E30" s="215">
        <f t="shared" si="3"/>
        <v>3.714510443990847E-3</v>
      </c>
      <c r="F30" s="52">
        <f t="shared" si="4"/>
        <v>-0.42809511648364129</v>
      </c>
      <c r="H30" s="19">
        <v>584.73099999999988</v>
      </c>
      <c r="I30" s="140">
        <v>518.32399999999996</v>
      </c>
      <c r="J30" s="214">
        <f t="shared" si="0"/>
        <v>8.6812145240792431E-3</v>
      </c>
      <c r="K30" s="215">
        <f t="shared" si="5"/>
        <v>7.7953646543490315E-3</v>
      </c>
      <c r="L30" s="52">
        <f t="shared" si="6"/>
        <v>-0.11356846139506874</v>
      </c>
      <c r="N30" s="40">
        <f t="shared" si="1"/>
        <v>4.1480874549530364</v>
      </c>
      <c r="O30" s="143">
        <f t="shared" si="1"/>
        <v>6.4293830161998553</v>
      </c>
      <c r="P30" s="52">
        <f t="shared" si="7"/>
        <v>0.54996322667277209</v>
      </c>
      <c r="Q30" s="2"/>
    </row>
    <row r="31" spans="1:17" ht="20.100000000000001" customHeight="1">
      <c r="A31" s="8" t="s">
        <v>182</v>
      </c>
      <c r="B31" s="19">
        <v>743.34</v>
      </c>
      <c r="C31" s="140">
        <v>1102.7700000000002</v>
      </c>
      <c r="D31" s="214">
        <f t="shared" si="2"/>
        <v>3.443973303855658E-3</v>
      </c>
      <c r="E31" s="215">
        <f t="shared" si="3"/>
        <v>5.0810621478079177E-3</v>
      </c>
      <c r="F31" s="52">
        <f t="shared" si="4"/>
        <v>0.4835337799660992</v>
      </c>
      <c r="H31" s="19">
        <v>385.12700000000001</v>
      </c>
      <c r="I31" s="140">
        <v>516.94299999999998</v>
      </c>
      <c r="J31" s="214">
        <f t="shared" si="0"/>
        <v>5.7177917812037795E-3</v>
      </c>
      <c r="K31" s="215">
        <f t="shared" si="5"/>
        <v>7.7745950226367133E-3</v>
      </c>
      <c r="L31" s="52">
        <f t="shared" si="6"/>
        <v>0.34226631734466806</v>
      </c>
      <c r="N31" s="40">
        <f t="shared" ref="N31" si="8">(H31/B31)*10</f>
        <v>5.1810342508138945</v>
      </c>
      <c r="O31" s="143">
        <f t="shared" ref="O31" si="9">(I31/C31)*10</f>
        <v>4.6876773941982455</v>
      </c>
      <c r="P31" s="52">
        <f t="shared" ref="P31" si="10">(O31-N31)/N31</f>
        <v>-9.5223623842700333E-2</v>
      </c>
      <c r="Q31" s="2"/>
    </row>
    <row r="32" spans="1:17" ht="20.100000000000001" customHeight="1" thickBot="1">
      <c r="A32" s="8" t="s">
        <v>17</v>
      </c>
      <c r="B32" s="19">
        <f>B33-SUM(B7:B31)</f>
        <v>25660.799999999959</v>
      </c>
      <c r="C32" s="140">
        <f>C33-SUM(C7:C31)</f>
        <v>22983.219999999972</v>
      </c>
      <c r="D32" s="214">
        <f t="shared" si="2"/>
        <v>0.11888921644951048</v>
      </c>
      <c r="E32" s="215">
        <f t="shared" si="3"/>
        <v>0.10589621514616986</v>
      </c>
      <c r="F32" s="52">
        <f t="shared" si="4"/>
        <v>-0.10434514902107461</v>
      </c>
      <c r="H32" s="19">
        <f>H33-SUM(H7:H31)</f>
        <v>5802.5309999999881</v>
      </c>
      <c r="I32" s="140">
        <f>I33-SUM(I7:I31)</f>
        <v>6049.7780000000275</v>
      </c>
      <c r="J32" s="214">
        <f t="shared" si="0"/>
        <v>8.6147333378288407E-2</v>
      </c>
      <c r="K32" s="215">
        <f t="shared" si="5"/>
        <v>9.0985996380369416E-2</v>
      </c>
      <c r="L32" s="52">
        <f t="shared" si="6"/>
        <v>4.2610198894248032E-2</v>
      </c>
      <c r="N32" s="40">
        <f t="shared" si="1"/>
        <v>2.2612432192293292</v>
      </c>
      <c r="O32" s="143">
        <f t="shared" si="1"/>
        <v>2.6322586652349127</v>
      </c>
      <c r="P32" s="52">
        <f t="shared" si="7"/>
        <v>0.16407586890720757</v>
      </c>
      <c r="Q32" s="2"/>
    </row>
    <row r="33" spans="1:17" ht="26.25" customHeight="1" thickBot="1">
      <c r="A33" s="35" t="s">
        <v>18</v>
      </c>
      <c r="B33" s="36">
        <v>215837.90999999997</v>
      </c>
      <c r="C33" s="148">
        <v>217035.33</v>
      </c>
      <c r="D33" s="251">
        <f>SUM(D7:D32)</f>
        <v>1.0000000000000002</v>
      </c>
      <c r="E33" s="252">
        <f>SUM(E7:E32)</f>
        <v>1</v>
      </c>
      <c r="F33" s="57">
        <f t="shared" si="4"/>
        <v>5.5477742533738073E-3</v>
      </c>
      <c r="G33" s="56"/>
      <c r="H33" s="36">
        <v>67355.897999999986</v>
      </c>
      <c r="I33" s="148">
        <v>66491.309000000037</v>
      </c>
      <c r="J33" s="251">
        <f>SUM(J7:J32)</f>
        <v>1</v>
      </c>
      <c r="K33" s="252">
        <f>SUM(K7:K32)</f>
        <v>0.99999999999999978</v>
      </c>
      <c r="L33" s="57">
        <f t="shared" si="6"/>
        <v>-1.2836129064747221E-2</v>
      </c>
      <c r="M33" s="56"/>
      <c r="N33" s="37">
        <f t="shared" si="1"/>
        <v>3.120670414201101</v>
      </c>
      <c r="O33" s="150">
        <f t="shared" si="1"/>
        <v>3.063616831416343</v>
      </c>
      <c r="P33" s="57">
        <f t="shared" si="7"/>
        <v>-1.8282476266999147E-2</v>
      </c>
      <c r="Q33" s="2"/>
    </row>
    <row r="35" spans="1:17" ht="15.75" thickBot="1"/>
    <row r="36" spans="1:17">
      <c r="A36" s="464" t="s">
        <v>2</v>
      </c>
      <c r="B36" s="458" t="s">
        <v>1</v>
      </c>
      <c r="C36" s="451"/>
      <c r="D36" s="458" t="s">
        <v>102</v>
      </c>
      <c r="E36" s="451"/>
      <c r="F36" s="130" t="s">
        <v>0</v>
      </c>
      <c r="H36" s="467" t="s">
        <v>19</v>
      </c>
      <c r="I36" s="468"/>
      <c r="J36" s="458" t="s">
        <v>102</v>
      </c>
      <c r="K36" s="456"/>
      <c r="L36" s="130" t="s">
        <v>0</v>
      </c>
      <c r="N36" s="450" t="s">
        <v>22</v>
      </c>
      <c r="O36" s="451"/>
      <c r="P36" s="130" t="s">
        <v>0</v>
      </c>
    </row>
    <row r="37" spans="1:17">
      <c r="A37" s="465"/>
      <c r="B37" s="459" t="str">
        <f>B5</f>
        <v>dez</v>
      </c>
      <c r="C37" s="453"/>
      <c r="D37" s="459" t="str">
        <f>B37</f>
        <v>dez</v>
      </c>
      <c r="E37" s="453"/>
      <c r="F37" s="131" t="str">
        <f>F5</f>
        <v>2025 /2024</v>
      </c>
      <c r="H37" s="448" t="str">
        <f>B37</f>
        <v>dez</v>
      </c>
      <c r="I37" s="453"/>
      <c r="J37" s="459" t="str">
        <f>B37</f>
        <v>dez</v>
      </c>
      <c r="K37" s="449"/>
      <c r="L37" s="131" t="str">
        <f>F37</f>
        <v>2025 /2024</v>
      </c>
      <c r="N37" s="448" t="str">
        <f>B37</f>
        <v>dez</v>
      </c>
      <c r="O37" s="449"/>
      <c r="P37" s="131" t="str">
        <f>F37</f>
        <v>2025 /2024</v>
      </c>
    </row>
    <row r="38" spans="1:17" ht="19.5" customHeight="1" thickBot="1">
      <c r="A38" s="466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5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>
      <c r="A39" s="38" t="s">
        <v>145</v>
      </c>
      <c r="B39" s="19">
        <v>23694.57</v>
      </c>
      <c r="C39" s="147">
        <v>22555.149999999998</v>
      </c>
      <c r="D39" s="247">
        <f>B39/$B$62</f>
        <v>0.24074584915431596</v>
      </c>
      <c r="E39" s="246">
        <f>C39/$C$62</f>
        <v>0.24283140722098606</v>
      </c>
      <c r="F39" s="52">
        <f>(C39-B39)/B39</f>
        <v>-4.8087810835984866E-2</v>
      </c>
      <c r="H39" s="39">
        <v>8466.7319999999982</v>
      </c>
      <c r="I39" s="147">
        <v>7970.0889999999999</v>
      </c>
      <c r="J39" s="250">
        <f>H39/$H$62</f>
        <v>0.28591939350615875</v>
      </c>
      <c r="K39" s="246">
        <f>I39/$I$62</f>
        <v>0.27803503774466637</v>
      </c>
      <c r="L39" s="52">
        <f>(I39-H39)/H39</f>
        <v>-5.865816940940121E-2</v>
      </c>
      <c r="N39" s="40">
        <f t="shared" ref="N39:O62" si="11">(H39/B39)*10</f>
        <v>3.5732794475696323</v>
      </c>
      <c r="O39" s="149">
        <f t="shared" si="11"/>
        <v>3.53360053025584</v>
      </c>
      <c r="P39" s="52">
        <f>(O39-N39)/N39</f>
        <v>-1.1104342074555629E-2</v>
      </c>
    </row>
    <row r="40" spans="1:17" ht="20.100000000000001" customHeight="1">
      <c r="A40" s="38" t="s">
        <v>151</v>
      </c>
      <c r="B40" s="19">
        <v>15536.190000000004</v>
      </c>
      <c r="C40" s="140">
        <v>12189.32</v>
      </c>
      <c r="D40" s="247">
        <f t="shared" ref="D40:D61" si="12">B40/$B$62</f>
        <v>0.15785360334341553</v>
      </c>
      <c r="E40" s="215">
        <f t="shared" ref="E40:E61" si="13">C40/$C$62</f>
        <v>0.13123165789927843</v>
      </c>
      <c r="F40" s="52">
        <f t="shared" ref="F40:F62" si="14">(C40-B40)/B40</f>
        <v>-0.21542411620867172</v>
      </c>
      <c r="H40" s="19">
        <v>4918.5820000000003</v>
      </c>
      <c r="I40" s="140">
        <v>4697.9370000000008</v>
      </c>
      <c r="J40" s="247">
        <f t="shared" ref="J40:J62" si="15">H40/$H$62</f>
        <v>0.16609926738561107</v>
      </c>
      <c r="K40" s="215">
        <f t="shared" ref="K40:K62" si="16">I40/$I$62</f>
        <v>0.1638866380434478</v>
      </c>
      <c r="L40" s="52">
        <f t="shared" ref="L40:L62" si="17">(I40-H40)/H40</f>
        <v>-4.4859473726370634E-2</v>
      </c>
      <c r="N40" s="40">
        <f t="shared" si="11"/>
        <v>3.1658868744524877</v>
      </c>
      <c r="O40" s="143">
        <f t="shared" si="11"/>
        <v>3.8541419865915416</v>
      </c>
      <c r="P40" s="52">
        <f t="shared" ref="P40:P62" si="18">(O40-N40)/N40</f>
        <v>0.21739725373417884</v>
      </c>
    </row>
    <row r="41" spans="1:17" ht="20.100000000000001" customHeight="1">
      <c r="A41" s="38" t="s">
        <v>152</v>
      </c>
      <c r="B41" s="19">
        <v>10972.979999999998</v>
      </c>
      <c r="C41" s="140">
        <v>12988.240000000002</v>
      </c>
      <c r="D41" s="247">
        <f t="shared" si="12"/>
        <v>0.11148965302401882</v>
      </c>
      <c r="E41" s="215">
        <f t="shared" si="13"/>
        <v>0.13983292492064564</v>
      </c>
      <c r="F41" s="52">
        <f t="shared" si="14"/>
        <v>0.18365658189480016</v>
      </c>
      <c r="H41" s="19">
        <v>2811.2290000000007</v>
      </c>
      <c r="I41" s="140">
        <v>3008.0930000000003</v>
      </c>
      <c r="J41" s="247">
        <f t="shared" si="15"/>
        <v>9.4934490744117736E-2</v>
      </c>
      <c r="K41" s="215">
        <f t="shared" si="16"/>
        <v>0.10493675174699639</v>
      </c>
      <c r="L41" s="52">
        <f t="shared" si="17"/>
        <v>7.0027735200511781E-2</v>
      </c>
      <c r="N41" s="40">
        <f t="shared" si="11"/>
        <v>2.5619558223928243</v>
      </c>
      <c r="O41" s="143">
        <f t="shared" si="11"/>
        <v>2.3160127931113066</v>
      </c>
      <c r="P41" s="52">
        <f t="shared" si="18"/>
        <v>-9.5998153883782023E-2</v>
      </c>
    </row>
    <row r="42" spans="1:17" ht="20.100000000000001" customHeight="1">
      <c r="A42" s="38" t="s">
        <v>154</v>
      </c>
      <c r="B42" s="19">
        <v>10186.43</v>
      </c>
      <c r="C42" s="140">
        <v>11098.81</v>
      </c>
      <c r="D42" s="247">
        <f t="shared" si="12"/>
        <v>0.10349800566969558</v>
      </c>
      <c r="E42" s="215">
        <f t="shared" si="13"/>
        <v>0.11949109851977718</v>
      </c>
      <c r="F42" s="52">
        <f t="shared" si="14"/>
        <v>8.9568180412568407E-2</v>
      </c>
      <c r="H42" s="19">
        <v>2435.4030000000002</v>
      </c>
      <c r="I42" s="140">
        <v>2619.6390000000006</v>
      </c>
      <c r="J42" s="247">
        <f t="shared" si="15"/>
        <v>8.2242941987898013E-2</v>
      </c>
      <c r="K42" s="215">
        <f t="shared" si="16"/>
        <v>9.1385607895018511E-2</v>
      </c>
      <c r="L42" s="52">
        <f t="shared" si="17"/>
        <v>7.5649081486719158E-2</v>
      </c>
      <c r="N42" s="40">
        <f t="shared" si="11"/>
        <v>2.3908307424681663</v>
      </c>
      <c r="O42" s="143">
        <f t="shared" si="11"/>
        <v>2.360288175038586</v>
      </c>
      <c r="P42" s="52">
        <f t="shared" si="18"/>
        <v>-1.2774876484167074E-2</v>
      </c>
    </row>
    <row r="43" spans="1:17" ht="20.100000000000001" customHeight="1">
      <c r="A43" s="38" t="s">
        <v>153</v>
      </c>
      <c r="B43" s="19">
        <v>6135.6999999999989</v>
      </c>
      <c r="C43" s="140">
        <v>6033.3499999999995</v>
      </c>
      <c r="D43" s="247">
        <f t="shared" si="12"/>
        <v>6.2341047195882272E-2</v>
      </c>
      <c r="E43" s="215">
        <f t="shared" si="13"/>
        <v>6.4955758252848522E-2</v>
      </c>
      <c r="F43" s="52">
        <f t="shared" si="14"/>
        <v>-1.6681063285362629E-2</v>
      </c>
      <c r="H43" s="19">
        <v>2473.2239999999997</v>
      </c>
      <c r="I43" s="140">
        <v>2353.4829999999997</v>
      </c>
      <c r="J43" s="247">
        <f t="shared" si="15"/>
        <v>8.3520147571090705E-2</v>
      </c>
      <c r="K43" s="215">
        <f t="shared" si="16"/>
        <v>8.2100806494937575E-2</v>
      </c>
      <c r="L43" s="52">
        <f t="shared" si="17"/>
        <v>-4.8414943409897368E-2</v>
      </c>
      <c r="N43" s="40">
        <f t="shared" si="11"/>
        <v>4.0308750427824052</v>
      </c>
      <c r="O43" s="143">
        <f t="shared" si="11"/>
        <v>3.9007897768238209</v>
      </c>
      <c r="P43" s="52">
        <f t="shared" si="18"/>
        <v>-3.2272214985059396E-2</v>
      </c>
    </row>
    <row r="44" spans="1:17" ht="20.100000000000001" customHeight="1">
      <c r="A44" s="38" t="s">
        <v>156</v>
      </c>
      <c r="B44" s="19">
        <v>10219.84</v>
      </c>
      <c r="C44" s="140">
        <v>8891.9100000000035</v>
      </c>
      <c r="D44" s="247">
        <f t="shared" si="12"/>
        <v>0.10383746398526095</v>
      </c>
      <c r="E44" s="215">
        <f t="shared" si="13"/>
        <v>9.5731352626001562E-2</v>
      </c>
      <c r="F44" s="52">
        <f t="shared" si="14"/>
        <v>-0.12993647650061024</v>
      </c>
      <c r="H44" s="19">
        <v>2017.229</v>
      </c>
      <c r="I44" s="140">
        <v>2030.8489999999999</v>
      </c>
      <c r="J44" s="247">
        <f t="shared" si="15"/>
        <v>6.8121312005982385E-2</v>
      </c>
      <c r="K44" s="215">
        <f t="shared" si="16"/>
        <v>7.0845780814833795E-2</v>
      </c>
      <c r="L44" s="52">
        <f t="shared" si="17"/>
        <v>6.7518363061406959E-3</v>
      </c>
      <c r="N44" s="40">
        <f t="shared" si="11"/>
        <v>1.9738361853023139</v>
      </c>
      <c r="O44" s="143">
        <f t="shared" si="11"/>
        <v>2.2839288746737192</v>
      </c>
      <c r="P44" s="52">
        <f t="shared" si="18"/>
        <v>0.15710153237661481</v>
      </c>
    </row>
    <row r="45" spans="1:17" ht="20.100000000000001" customHeight="1">
      <c r="A45" s="38" t="s">
        <v>159</v>
      </c>
      <c r="B45" s="19">
        <v>3353.6699999999996</v>
      </c>
      <c r="C45" s="140">
        <v>3121.9499999999994</v>
      </c>
      <c r="D45" s="247">
        <f t="shared" si="12"/>
        <v>3.4074563578632353E-2</v>
      </c>
      <c r="E45" s="215">
        <f t="shared" si="13"/>
        <v>3.3611282202670227E-2</v>
      </c>
      <c r="F45" s="52">
        <f t="shared" si="14"/>
        <v>-6.909445473168209E-2</v>
      </c>
      <c r="H45" s="19">
        <v>1499.1699999999996</v>
      </c>
      <c r="I45" s="140">
        <v>1179.9199999999998</v>
      </c>
      <c r="J45" s="247">
        <f t="shared" si="15"/>
        <v>5.0626590892758616E-2</v>
      </c>
      <c r="K45" s="215">
        <f t="shared" si="16"/>
        <v>4.1161284614975653E-2</v>
      </c>
      <c r="L45" s="52">
        <f t="shared" si="17"/>
        <v>-0.2129511663120259</v>
      </c>
      <c r="N45" s="40">
        <f t="shared" si="11"/>
        <v>4.4702370835532417</v>
      </c>
      <c r="O45" s="143">
        <f t="shared" si="11"/>
        <v>3.7794327263409091</v>
      </c>
      <c r="P45" s="52">
        <f t="shared" si="18"/>
        <v>-0.15453416548171878</v>
      </c>
    </row>
    <row r="46" spans="1:17" ht="20.100000000000001" customHeight="1">
      <c r="A46" s="38" t="s">
        <v>158</v>
      </c>
      <c r="B46" s="19">
        <v>6016.22</v>
      </c>
      <c r="C46" s="140">
        <v>4080.2400000000002</v>
      </c>
      <c r="D46" s="247">
        <f t="shared" si="12"/>
        <v>6.1127084922797878E-2</v>
      </c>
      <c r="E46" s="215">
        <f t="shared" si="13"/>
        <v>4.3928345455443933E-2</v>
      </c>
      <c r="F46" s="52">
        <f t="shared" si="14"/>
        <v>-0.32179341845876647</v>
      </c>
      <c r="H46" s="19">
        <v>1233.8489999999999</v>
      </c>
      <c r="I46" s="140">
        <v>1016.3349999999998</v>
      </c>
      <c r="J46" s="247">
        <f t="shared" si="15"/>
        <v>4.1666767975906231E-2</v>
      </c>
      <c r="K46" s="215">
        <f t="shared" si="16"/>
        <v>3.5454653026613055E-2</v>
      </c>
      <c r="L46" s="52">
        <f t="shared" si="17"/>
        <v>-0.17628899484458807</v>
      </c>
      <c r="N46" s="40">
        <f t="shared" si="11"/>
        <v>2.050870812570019</v>
      </c>
      <c r="O46" s="143">
        <f t="shared" si="11"/>
        <v>2.490870635060682</v>
      </c>
      <c r="P46" s="52">
        <f t="shared" si="18"/>
        <v>0.21454292478778006</v>
      </c>
    </row>
    <row r="47" spans="1:17" ht="20.100000000000001" customHeight="1">
      <c r="A47" s="38" t="s">
        <v>162</v>
      </c>
      <c r="B47" s="19">
        <v>3029.12</v>
      </c>
      <c r="C47" s="140">
        <v>2567.6400000000003</v>
      </c>
      <c r="D47" s="247">
        <f t="shared" si="12"/>
        <v>3.077701205762846E-2</v>
      </c>
      <c r="E47" s="215">
        <f t="shared" si="13"/>
        <v>2.7643515314103112E-2</v>
      </c>
      <c r="F47" s="52">
        <f t="shared" si="14"/>
        <v>-0.1523478766110288</v>
      </c>
      <c r="H47" s="19">
        <v>865.75499999999977</v>
      </c>
      <c r="I47" s="140">
        <v>830.31399999999996</v>
      </c>
      <c r="J47" s="247">
        <f t="shared" si="15"/>
        <v>2.9236326899791377E-2</v>
      </c>
      <c r="K47" s="215">
        <f t="shared" si="16"/>
        <v>2.8965345848700672E-2</v>
      </c>
      <c r="L47" s="52">
        <f t="shared" si="17"/>
        <v>-4.0936523612338148E-2</v>
      </c>
      <c r="N47" s="40">
        <f t="shared" si="11"/>
        <v>2.8581073050919068</v>
      </c>
      <c r="O47" s="143">
        <f t="shared" si="11"/>
        <v>3.2337633001511112</v>
      </c>
      <c r="P47" s="52">
        <f t="shared" si="18"/>
        <v>0.13143523141694102</v>
      </c>
    </row>
    <row r="48" spans="1:17" ht="20.100000000000001" customHeight="1">
      <c r="A48" s="38" t="s">
        <v>171</v>
      </c>
      <c r="B48" s="19">
        <v>1014.9499999999999</v>
      </c>
      <c r="C48" s="140">
        <v>2059.7800000000002</v>
      </c>
      <c r="D48" s="247">
        <f t="shared" si="12"/>
        <v>1.0312278281444778E-2</v>
      </c>
      <c r="E48" s="215">
        <f t="shared" si="13"/>
        <v>2.2175834608310862E-2</v>
      </c>
      <c r="F48" s="52">
        <f t="shared" si="14"/>
        <v>1.0294398738854136</v>
      </c>
      <c r="H48" s="19">
        <v>322.32700000000011</v>
      </c>
      <c r="I48" s="140">
        <v>698.82600000000014</v>
      </c>
      <c r="J48" s="247">
        <f t="shared" si="15"/>
        <v>1.0884901087061652E-2</v>
      </c>
      <c r="K48" s="215">
        <f t="shared" si="16"/>
        <v>2.4378411996020904E-2</v>
      </c>
      <c r="L48" s="52">
        <f t="shared" si="17"/>
        <v>1.1680653497845352</v>
      </c>
      <c r="N48" s="40">
        <f t="shared" si="11"/>
        <v>3.175791910931574</v>
      </c>
      <c r="O48" s="143">
        <f t="shared" si="11"/>
        <v>3.392721552787191</v>
      </c>
      <c r="P48" s="52">
        <f t="shared" si="18"/>
        <v>6.8307259398486142E-2</v>
      </c>
    </row>
    <row r="49" spans="1:16" ht="20.100000000000001" customHeight="1">
      <c r="A49" s="38" t="s">
        <v>164</v>
      </c>
      <c r="B49" s="19">
        <v>1850.8099999999995</v>
      </c>
      <c r="C49" s="140">
        <v>1544.03</v>
      </c>
      <c r="D49" s="247">
        <f t="shared" si="12"/>
        <v>1.8804934002739845E-2</v>
      </c>
      <c r="E49" s="215">
        <f t="shared" si="13"/>
        <v>1.6623209231214117E-2</v>
      </c>
      <c r="F49" s="52">
        <f t="shared" si="14"/>
        <v>-0.16575445345551384</v>
      </c>
      <c r="H49" s="19">
        <v>684.94200000000001</v>
      </c>
      <c r="I49" s="140">
        <v>587.50400000000013</v>
      </c>
      <c r="J49" s="247">
        <f t="shared" si="15"/>
        <v>2.3130317721984754E-2</v>
      </c>
      <c r="K49" s="215">
        <f t="shared" si="16"/>
        <v>2.04949652149609E-2</v>
      </c>
      <c r="L49" s="52">
        <f t="shared" si="17"/>
        <v>-0.14225730061815434</v>
      </c>
      <c r="N49" s="40">
        <f t="shared" si="11"/>
        <v>3.7007688525564491</v>
      </c>
      <c r="O49" s="143">
        <f t="shared" si="11"/>
        <v>3.8050037887864887</v>
      </c>
      <c r="P49" s="52">
        <f t="shared" si="18"/>
        <v>2.8165751599977758E-2</v>
      </c>
    </row>
    <row r="50" spans="1:16" ht="20.100000000000001" customHeight="1">
      <c r="A50" s="38" t="s">
        <v>163</v>
      </c>
      <c r="B50" s="19">
        <v>2228.65</v>
      </c>
      <c r="C50" s="140">
        <v>2085.8800000000006</v>
      </c>
      <c r="D50" s="247">
        <f t="shared" si="12"/>
        <v>2.2643932205470129E-2</v>
      </c>
      <c r="E50" s="215">
        <f t="shared" si="13"/>
        <v>2.245683028905197E-2</v>
      </c>
      <c r="F50" s="52">
        <f t="shared" si="14"/>
        <v>-6.4061202970407877E-2</v>
      </c>
      <c r="H50" s="19">
        <v>559.57500000000005</v>
      </c>
      <c r="I50" s="140">
        <v>513.69499999999994</v>
      </c>
      <c r="J50" s="247">
        <f t="shared" si="15"/>
        <v>1.8896705909813707E-2</v>
      </c>
      <c r="K50" s="215">
        <f t="shared" si="16"/>
        <v>1.7920152298706624E-2</v>
      </c>
      <c r="L50" s="52">
        <f t="shared" si="17"/>
        <v>-8.1990796586695447E-2</v>
      </c>
      <c r="N50" s="40">
        <f t="shared" si="11"/>
        <v>2.5108249388643351</v>
      </c>
      <c r="O50" s="143">
        <f t="shared" si="11"/>
        <v>2.4627255642702348</v>
      </c>
      <c r="P50" s="52">
        <f t="shared" si="18"/>
        <v>-1.9156801356233145E-2</v>
      </c>
    </row>
    <row r="51" spans="1:16" ht="20.100000000000001" customHeight="1">
      <c r="A51" s="38" t="s">
        <v>167</v>
      </c>
      <c r="B51" s="19">
        <v>912.85</v>
      </c>
      <c r="C51" s="140">
        <v>641.89</v>
      </c>
      <c r="D51" s="247">
        <f t="shared" si="12"/>
        <v>9.2749034230423816E-3</v>
      </c>
      <c r="E51" s="215">
        <f t="shared" si="13"/>
        <v>6.9106635061650552E-3</v>
      </c>
      <c r="F51" s="52">
        <f t="shared" si="14"/>
        <v>-0.29682861368242319</v>
      </c>
      <c r="H51" s="19">
        <v>344.20399999999995</v>
      </c>
      <c r="I51" s="140">
        <v>226.16600000000003</v>
      </c>
      <c r="J51" s="247">
        <f t="shared" si="15"/>
        <v>1.1623681831714274E-2</v>
      </c>
      <c r="K51" s="215">
        <f t="shared" si="16"/>
        <v>7.8897578617453598E-3</v>
      </c>
      <c r="L51" s="52">
        <f t="shared" si="17"/>
        <v>-0.34293035525444199</v>
      </c>
      <c r="N51" s="40">
        <f t="shared" si="11"/>
        <v>3.7706523525223195</v>
      </c>
      <c r="O51" s="143">
        <f t="shared" si="11"/>
        <v>3.5234385953979657</v>
      </c>
      <c r="P51" s="52">
        <f t="shared" si="18"/>
        <v>-6.5562596074120696E-2</v>
      </c>
    </row>
    <row r="52" spans="1:16" ht="20.100000000000001" customHeight="1">
      <c r="A52" s="38" t="s">
        <v>172</v>
      </c>
      <c r="B52" s="19">
        <v>556.88000000000011</v>
      </c>
      <c r="C52" s="140">
        <v>392.8</v>
      </c>
      <c r="D52" s="247">
        <f t="shared" si="12"/>
        <v>5.6581127438504056E-3</v>
      </c>
      <c r="E52" s="215">
        <f t="shared" si="13"/>
        <v>4.2289311645634514E-3</v>
      </c>
      <c r="F52" s="52">
        <f t="shared" si="14"/>
        <v>-0.29464157448642447</v>
      </c>
      <c r="H52" s="19">
        <v>282.78100000000006</v>
      </c>
      <c r="I52" s="140">
        <v>207.21499999999997</v>
      </c>
      <c r="J52" s="247">
        <f t="shared" si="15"/>
        <v>9.549442691119207E-3</v>
      </c>
      <c r="K52" s="215">
        <f t="shared" si="16"/>
        <v>7.2286558338634649E-3</v>
      </c>
      <c r="L52" s="52">
        <f t="shared" si="17"/>
        <v>-0.26722445991774579</v>
      </c>
      <c r="N52" s="40">
        <f t="shared" ref="N52:N53" si="19">(H52/B52)*10</f>
        <v>5.0779521620456833</v>
      </c>
      <c r="O52" s="143">
        <f t="shared" ref="O52:O53" si="20">(I52/C52)*10</f>
        <v>5.2753309572301426</v>
      </c>
      <c r="P52" s="52">
        <f t="shared" ref="P52:P53" si="21">(O52-N52)/N52</f>
        <v>3.8869762629851951E-2</v>
      </c>
    </row>
    <row r="53" spans="1:16" ht="20.100000000000001" customHeight="1">
      <c r="A53" s="38" t="s">
        <v>173</v>
      </c>
      <c r="B53" s="19">
        <v>850.06999999999994</v>
      </c>
      <c r="C53" s="140">
        <v>992.49</v>
      </c>
      <c r="D53" s="247">
        <f t="shared" si="12"/>
        <v>8.6370347295017108E-3</v>
      </c>
      <c r="E53" s="215">
        <f t="shared" si="13"/>
        <v>1.0685264489606874E-2</v>
      </c>
      <c r="F53" s="52">
        <f t="shared" si="14"/>
        <v>0.16753914383521368</v>
      </c>
      <c r="H53" s="19">
        <v>154.572</v>
      </c>
      <c r="I53" s="140">
        <v>184.08799999999997</v>
      </c>
      <c r="J53" s="247">
        <f t="shared" si="15"/>
        <v>5.2198572593338231E-3</v>
      </c>
      <c r="K53" s="215">
        <f t="shared" si="16"/>
        <v>6.4218748408380547E-3</v>
      </c>
      <c r="L53" s="52">
        <f t="shared" si="17"/>
        <v>0.19095308335274153</v>
      </c>
      <c r="N53" s="40">
        <f t="shared" si="19"/>
        <v>1.8183443716399827</v>
      </c>
      <c r="O53" s="143">
        <f t="shared" si="20"/>
        <v>1.8548096202480626</v>
      </c>
      <c r="P53" s="52">
        <f t="shared" si="21"/>
        <v>2.0054093810179367E-2</v>
      </c>
    </row>
    <row r="54" spans="1:16" ht="20.100000000000001" customHeight="1">
      <c r="A54" s="38" t="s">
        <v>170</v>
      </c>
      <c r="B54" s="19">
        <v>172.73000000000002</v>
      </c>
      <c r="C54" s="140">
        <v>566.54999999999995</v>
      </c>
      <c r="D54" s="247">
        <f t="shared" si="12"/>
        <v>1.7550025395871292E-3</v>
      </c>
      <c r="E54" s="215">
        <f t="shared" si="13"/>
        <v>6.0995441733284706E-3</v>
      </c>
      <c r="F54" s="52">
        <f t="shared" si="14"/>
        <v>2.2799745267179987</v>
      </c>
      <c r="H54" s="19">
        <v>51.519000000000005</v>
      </c>
      <c r="I54" s="140">
        <v>170.86600000000001</v>
      </c>
      <c r="J54" s="247">
        <f t="shared" si="15"/>
        <v>1.7397835710453332E-3</v>
      </c>
      <c r="K54" s="215">
        <f t="shared" si="16"/>
        <v>5.9606278875029076E-3</v>
      </c>
      <c r="L54" s="52">
        <f t="shared" si="17"/>
        <v>2.3165628214833363</v>
      </c>
      <c r="N54" s="40">
        <f t="shared" ref="N54" si="22">(H54/B54)*10</f>
        <v>2.9826318531812657</v>
      </c>
      <c r="O54" s="143">
        <f t="shared" ref="O54" si="23">(I54/C54)*10</f>
        <v>3.015903274203513</v>
      </c>
      <c r="P54" s="52">
        <f t="shared" ref="P54" si="24">(O54-N54)/N54</f>
        <v>1.1155054549142613E-2</v>
      </c>
    </row>
    <row r="55" spans="1:16" ht="20.100000000000001" customHeight="1">
      <c r="A55" s="38" t="s">
        <v>174</v>
      </c>
      <c r="B55" s="19">
        <v>335.50999999999993</v>
      </c>
      <c r="C55" s="140">
        <v>390.73000000000013</v>
      </c>
      <c r="D55" s="247">
        <f t="shared" si="12"/>
        <v>3.4089092922878336E-3</v>
      </c>
      <c r="E55" s="215">
        <f t="shared" si="13"/>
        <v>4.2066453002288133E-3</v>
      </c>
      <c r="F55" s="52">
        <f t="shared" si="14"/>
        <v>0.1645852582635397</v>
      </c>
      <c r="H55" s="19">
        <v>93.318000000000026</v>
      </c>
      <c r="I55" s="140">
        <v>116.83199999999998</v>
      </c>
      <c r="J55" s="247">
        <f t="shared" si="15"/>
        <v>3.1513252059008992E-3</v>
      </c>
      <c r="K55" s="215">
        <f t="shared" si="16"/>
        <v>4.0756620822910324E-3</v>
      </c>
      <c r="L55" s="52">
        <f t="shared" si="17"/>
        <v>0.25197711052530003</v>
      </c>
      <c r="N55" s="40">
        <f t="shared" si="11"/>
        <v>2.7813776042442862</v>
      </c>
      <c r="O55" s="143">
        <f t="shared" si="11"/>
        <v>2.9900954623397213</v>
      </c>
      <c r="P55" s="52">
        <f t="shared" si="18"/>
        <v>7.5041180232751914E-2</v>
      </c>
    </row>
    <row r="56" spans="1:16" ht="20.100000000000001" customHeight="1">
      <c r="A56" s="38" t="s">
        <v>176</v>
      </c>
      <c r="B56" s="19">
        <v>308.88</v>
      </c>
      <c r="C56" s="140">
        <v>340.71</v>
      </c>
      <c r="D56" s="247">
        <f t="shared" si="12"/>
        <v>3.1383383571335168E-3</v>
      </c>
      <c r="E56" s="215">
        <f t="shared" si="13"/>
        <v>3.6681240760652076E-3</v>
      </c>
      <c r="F56" s="52">
        <f t="shared" si="14"/>
        <v>0.10304972804972801</v>
      </c>
      <c r="H56" s="19">
        <v>75.56</v>
      </c>
      <c r="I56" s="140">
        <v>108.28400000000001</v>
      </c>
      <c r="J56" s="247">
        <f t="shared" si="15"/>
        <v>2.5516420471706626E-3</v>
      </c>
      <c r="K56" s="215">
        <f t="shared" si="16"/>
        <v>3.7774667293104824E-3</v>
      </c>
      <c r="L56" s="52">
        <f t="shared" si="17"/>
        <v>0.43308628904182112</v>
      </c>
      <c r="N56" s="40">
        <f t="shared" ref="N56" si="25">(H56/B56)*10</f>
        <v>2.4462574462574462</v>
      </c>
      <c r="O56" s="143">
        <f t="shared" ref="O56" si="26">(I56/C56)*10</f>
        <v>3.1781867277156528</v>
      </c>
      <c r="P56" s="52">
        <f t="shared" ref="P56" si="27">(O56-N56)/N56</f>
        <v>0.29920370097513349</v>
      </c>
    </row>
    <row r="57" spans="1:16" ht="20.100000000000001" customHeight="1">
      <c r="A57" s="38" t="s">
        <v>175</v>
      </c>
      <c r="B57" s="19">
        <v>690.28000000000009</v>
      </c>
      <c r="C57" s="140">
        <v>152.58000000000001</v>
      </c>
      <c r="D57" s="247">
        <f t="shared" si="12"/>
        <v>7.0135075147698929E-3</v>
      </c>
      <c r="E57" s="215">
        <f t="shared" si="13"/>
        <v>1.6426942899416788E-3</v>
      </c>
      <c r="F57" s="52">
        <f t="shared" si="14"/>
        <v>-0.77895926290780548</v>
      </c>
      <c r="H57" s="19">
        <v>154.75099999999995</v>
      </c>
      <c r="I57" s="140">
        <v>41.375</v>
      </c>
      <c r="J57" s="247">
        <f t="shared" si="15"/>
        <v>5.2259020439611838E-3</v>
      </c>
      <c r="K57" s="215">
        <f t="shared" si="16"/>
        <v>1.4433589997157586E-3</v>
      </c>
      <c r="L57" s="52">
        <f t="shared" si="17"/>
        <v>-0.73263500720512298</v>
      </c>
      <c r="N57" s="40">
        <f t="shared" ref="N57" si="28">(H57/B57)*10</f>
        <v>2.2418583763110611</v>
      </c>
      <c r="O57" s="143">
        <f t="shared" ref="O57" si="29">(I57/C57)*10</f>
        <v>2.7116922270284438</v>
      </c>
      <c r="P57" s="52">
        <f t="shared" ref="P57" si="30">(O57-N57)/N57</f>
        <v>0.20957338593818139</v>
      </c>
    </row>
    <row r="58" spans="1:16" ht="20.100000000000001" customHeight="1">
      <c r="A58" s="38" t="s">
        <v>228</v>
      </c>
      <c r="B58" s="19">
        <v>149.82999999999998</v>
      </c>
      <c r="C58" s="140">
        <v>69.720000000000013</v>
      </c>
      <c r="D58" s="247">
        <f t="shared" si="12"/>
        <v>1.5223298240394807E-3</v>
      </c>
      <c r="E58" s="215">
        <f t="shared" si="13"/>
        <v>7.5061374947394061E-4</v>
      </c>
      <c r="F58" s="52">
        <f t="shared" si="14"/>
        <v>-0.53467262897950996</v>
      </c>
      <c r="H58" s="19">
        <v>73.408000000000001</v>
      </c>
      <c r="I58" s="140">
        <v>39.223999999999997</v>
      </c>
      <c r="J58" s="247">
        <f t="shared" si="15"/>
        <v>2.4789695526562204E-3</v>
      </c>
      <c r="K58" s="215">
        <f t="shared" si="16"/>
        <v>1.3683217741353693E-3</v>
      </c>
      <c r="L58" s="52">
        <f t="shared" si="17"/>
        <v>-0.46567131647776816</v>
      </c>
      <c r="N58" s="40">
        <f t="shared" ref="N58" si="31">(H58/B58)*10</f>
        <v>4.8994193419208445</v>
      </c>
      <c r="O58" s="143">
        <f t="shared" ref="O58" si="32">(I58/C58)*10</f>
        <v>5.6259323006310948</v>
      </c>
      <c r="P58" s="52">
        <f t="shared" ref="P58" si="33">(O58-N58)/N58</f>
        <v>0.14828552283614427</v>
      </c>
    </row>
    <row r="59" spans="1:16" ht="20.100000000000001" customHeight="1">
      <c r="A59" s="38" t="s">
        <v>178</v>
      </c>
      <c r="B59" s="19">
        <v>72.58</v>
      </c>
      <c r="C59" s="140">
        <v>37.82</v>
      </c>
      <c r="D59" s="247">
        <f t="shared" si="12"/>
        <v>7.3744042333835364E-4</v>
      </c>
      <c r="E59" s="215">
        <f t="shared" si="13"/>
        <v>4.0717458412370096E-4</v>
      </c>
      <c r="F59" s="52">
        <f t="shared" si="14"/>
        <v>-0.47891981262055661</v>
      </c>
      <c r="H59" s="19">
        <v>37.365000000000002</v>
      </c>
      <c r="I59" s="140">
        <v>20.987000000000009</v>
      </c>
      <c r="J59" s="247">
        <f t="shared" si="15"/>
        <v>1.2618065787788752E-3</v>
      </c>
      <c r="K59" s="215">
        <f t="shared" si="16"/>
        <v>7.321275003512903E-4</v>
      </c>
      <c r="L59" s="52">
        <f t="shared" si="17"/>
        <v>-0.43832463535394062</v>
      </c>
      <c r="N59" s="40">
        <f t="shared" ref="N59" si="34">(H59/B59)*10</f>
        <v>5.1481124276660237</v>
      </c>
      <c r="O59" s="143">
        <f t="shared" ref="O59" si="35">(I59/C59)*10</f>
        <v>5.5491803278688545</v>
      </c>
      <c r="P59" s="52">
        <f t="shared" ref="P59" si="36">(O59-N59)/N59</f>
        <v>7.7905816129322777E-2</v>
      </c>
    </row>
    <row r="60" spans="1:16" ht="20.100000000000001" customHeight="1">
      <c r="A60" s="38" t="s">
        <v>233</v>
      </c>
      <c r="B60" s="19">
        <v>8.4700000000000006</v>
      </c>
      <c r="C60" s="140">
        <v>26.819999999999997</v>
      </c>
      <c r="D60" s="247">
        <f t="shared" si="12"/>
        <v>8.6058423610854993E-5</v>
      </c>
      <c r="E60" s="215">
        <f t="shared" si="13"/>
        <v>2.8874728572706658E-4</v>
      </c>
      <c r="F60" s="52">
        <f t="shared" si="14"/>
        <v>2.1664698937426201</v>
      </c>
      <c r="H60" s="19">
        <v>9.1229999999999993</v>
      </c>
      <c r="I60" s="140">
        <v>19.334</v>
      </c>
      <c r="J60" s="247">
        <f t="shared" si="15"/>
        <v>3.0808139751638372E-4</v>
      </c>
      <c r="K60" s="215">
        <f t="shared" si="16"/>
        <v>6.7446290998198128E-4</v>
      </c>
      <c r="L60" s="52">
        <f t="shared" si="17"/>
        <v>1.1192590156746685</v>
      </c>
      <c r="N60" s="40">
        <f t="shared" si="11"/>
        <v>10.77095631641086</v>
      </c>
      <c r="O60" s="143">
        <f t="shared" si="11"/>
        <v>7.2087994034302767</v>
      </c>
      <c r="P60" s="52">
        <f t="shared" si="18"/>
        <v>-0.33071872249200424</v>
      </c>
    </row>
    <row r="61" spans="1:16" ht="20.100000000000001" customHeight="1" thickBot="1">
      <c r="A61" s="8" t="s">
        <v>17</v>
      </c>
      <c r="B61" s="19">
        <f>B62-SUM(B39:B60)</f>
        <v>124.30000000000291</v>
      </c>
      <c r="C61" s="140">
        <f>C62-SUM(C39:C60)</f>
        <v>55.579999999972642</v>
      </c>
      <c r="D61" s="247">
        <f t="shared" si="12"/>
        <v>1.2629353075359535E-3</v>
      </c>
      <c r="E61" s="215">
        <f t="shared" si="13"/>
        <v>5.9838084044379054E-4</v>
      </c>
      <c r="F61" s="52">
        <f t="shared" si="14"/>
        <v>-0.55285599356418869</v>
      </c>
      <c r="H61" s="196">
        <f>H62-SUM(H39:H60)</f>
        <v>47.686000000001513</v>
      </c>
      <c r="I61" s="22">
        <f>I62-SUM(I39:I60)</f>
        <v>24.717000000004191</v>
      </c>
      <c r="J61" s="247">
        <f t="shared" si="15"/>
        <v>1.610344132628164E-3</v>
      </c>
      <c r="K61" s="215">
        <f t="shared" si="16"/>
        <v>8.6224784038623447E-4</v>
      </c>
      <c r="L61" s="52">
        <f t="shared" si="17"/>
        <v>-0.48167176949202267</v>
      </c>
      <c r="N61" s="40">
        <f t="shared" si="11"/>
        <v>3.8363636363636684</v>
      </c>
      <c r="O61" s="143">
        <f t="shared" si="11"/>
        <v>4.4471032745621368</v>
      </c>
      <c r="P61" s="52">
        <f t="shared" si="18"/>
        <v>0.15919753602329614</v>
      </c>
    </row>
    <row r="62" spans="1:16" s="1" customFormat="1" ht="26.25" customHeight="1" thickBot="1">
      <c r="A62" s="12" t="s">
        <v>18</v>
      </c>
      <c r="B62" s="17">
        <v>98421.51</v>
      </c>
      <c r="C62" s="145">
        <v>92883.99</v>
      </c>
      <c r="D62" s="253">
        <f>SUM(D39:D61)</f>
        <v>1.0000000000000002</v>
      </c>
      <c r="E62" s="254">
        <f>SUM(E39:E61)</f>
        <v>0.99999999999999956</v>
      </c>
      <c r="F62" s="57">
        <f t="shared" si="14"/>
        <v>-5.6263310733598679E-2</v>
      </c>
      <c r="H62" s="17">
        <v>29612.304</v>
      </c>
      <c r="I62" s="145">
        <v>28665.772000000001</v>
      </c>
      <c r="J62" s="253">
        <f t="shared" si="15"/>
        <v>1</v>
      </c>
      <c r="K62" s="254">
        <f t="shared" si="16"/>
        <v>1</v>
      </c>
      <c r="L62" s="57">
        <f t="shared" si="17"/>
        <v>-3.1964145714565108E-2</v>
      </c>
      <c r="N62" s="37">
        <f t="shared" si="11"/>
        <v>3.0087227883416952</v>
      </c>
      <c r="O62" s="150">
        <f t="shared" si="11"/>
        <v>3.0861908494671688</v>
      </c>
      <c r="P62" s="57">
        <f t="shared" si="18"/>
        <v>2.5747822772390207E-2</v>
      </c>
    </row>
    <row r="64" spans="1:16" ht="15.75" thickBot="1"/>
    <row r="65" spans="1:16">
      <c r="A65" s="464" t="s">
        <v>15</v>
      </c>
      <c r="B65" s="458" t="s">
        <v>1</v>
      </c>
      <c r="C65" s="451"/>
      <c r="D65" s="458" t="s">
        <v>102</v>
      </c>
      <c r="E65" s="451"/>
      <c r="F65" s="130" t="s">
        <v>0</v>
      </c>
      <c r="H65" s="467" t="s">
        <v>19</v>
      </c>
      <c r="I65" s="468"/>
      <c r="J65" s="458" t="s">
        <v>102</v>
      </c>
      <c r="K65" s="456"/>
      <c r="L65" s="130" t="s">
        <v>0</v>
      </c>
      <c r="N65" s="450" t="s">
        <v>22</v>
      </c>
      <c r="O65" s="451"/>
      <c r="P65" s="130" t="s">
        <v>0</v>
      </c>
    </row>
    <row r="66" spans="1:16">
      <c r="A66" s="465"/>
      <c r="B66" s="459" t="str">
        <f>B37</f>
        <v>dez</v>
      </c>
      <c r="C66" s="453"/>
      <c r="D66" s="459" t="str">
        <f>B66</f>
        <v>dez</v>
      </c>
      <c r="E66" s="453"/>
      <c r="F66" s="131" t="str">
        <f>F5</f>
        <v>2025 /2024</v>
      </c>
      <c r="H66" s="448" t="str">
        <f>B66</f>
        <v>dez</v>
      </c>
      <c r="I66" s="453"/>
      <c r="J66" s="459" t="str">
        <f>B66</f>
        <v>dez</v>
      </c>
      <c r="K66" s="449"/>
      <c r="L66" s="131" t="str">
        <f>F66</f>
        <v>2025 /2024</v>
      </c>
      <c r="N66" s="448" t="str">
        <f>B66</f>
        <v>dez</v>
      </c>
      <c r="O66" s="449"/>
      <c r="P66" s="131" t="str">
        <f>L66</f>
        <v>2025 /2024</v>
      </c>
    </row>
    <row r="67" spans="1:16" ht="19.5" customHeight="1" thickBot="1">
      <c r="A67" s="466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>
      <c r="A68" s="38" t="s">
        <v>147</v>
      </c>
      <c r="B68" s="39">
        <v>18362.799999999996</v>
      </c>
      <c r="C68" s="147">
        <v>22968.240000000005</v>
      </c>
      <c r="D68" s="247">
        <f>B68/$B$96</f>
        <v>0.15639041905560036</v>
      </c>
      <c r="E68" s="246">
        <f>C68/$C$96</f>
        <v>0.18500195003936326</v>
      </c>
      <c r="F68" s="52">
        <f>(C68-B68)/B68</f>
        <v>0.25080270982638869</v>
      </c>
      <c r="H68" s="19">
        <v>5448.1130000000012</v>
      </c>
      <c r="I68" s="147">
        <v>7322.0789999999988</v>
      </c>
      <c r="J68" s="245">
        <f>H68/$H$96</f>
        <v>0.14434536891213917</v>
      </c>
      <c r="K68" s="246">
        <f>I68/$I$96</f>
        <v>0.19357501785103534</v>
      </c>
      <c r="L68" s="52">
        <f t="shared" ref="L68:L70" si="37">(I68-H68)/H68</f>
        <v>0.34396606678312236</v>
      </c>
      <c r="N68" s="40">
        <f t="shared" ref="N68:O83" si="38">(H68/B68)*10</f>
        <v>2.9669293353954744</v>
      </c>
      <c r="O68" s="143">
        <f t="shared" si="38"/>
        <v>3.1879147030856507</v>
      </c>
      <c r="P68" s="52">
        <f t="shared" ref="P68:P69" si="39">(O68-N68)/N68</f>
        <v>7.4482855069657475E-2</v>
      </c>
    </row>
    <row r="69" spans="1:16" ht="20.100000000000001" customHeight="1">
      <c r="A69" s="38" t="s">
        <v>148</v>
      </c>
      <c r="B69" s="19">
        <v>13384.7</v>
      </c>
      <c r="C69" s="140">
        <v>14041.33</v>
      </c>
      <c r="D69" s="247">
        <f t="shared" ref="D69:D95" si="40">B69/$B$96</f>
        <v>0.11399344554934404</v>
      </c>
      <c r="E69" s="215">
        <f t="shared" ref="E69:E95" si="41">C69/$C$96</f>
        <v>0.11309849736619837</v>
      </c>
      <c r="F69" s="52">
        <f>(C69-B69)/B69</f>
        <v>4.9058253080009204E-2</v>
      </c>
      <c r="H69" s="19">
        <v>5064.54</v>
      </c>
      <c r="I69" s="140">
        <v>5638.7169999999996</v>
      </c>
      <c r="J69" s="214">
        <f t="shared" ref="J69:J95" si="42">H69/$H$96</f>
        <v>0.13418277019406263</v>
      </c>
      <c r="K69" s="215">
        <f t="shared" ref="K69:K95" si="43">I69/$I$96</f>
        <v>0.14907169725045805</v>
      </c>
      <c r="L69" s="52">
        <f t="shared" si="37"/>
        <v>0.11337199429760643</v>
      </c>
      <c r="N69" s="40">
        <f t="shared" si="38"/>
        <v>3.7838278033874495</v>
      </c>
      <c r="O69" s="143">
        <f t="shared" si="38"/>
        <v>4.0157997853479692</v>
      </c>
      <c r="P69" s="52">
        <f t="shared" si="39"/>
        <v>6.1306167725933024E-2</v>
      </c>
    </row>
    <row r="70" spans="1:16" ht="20.100000000000001" customHeight="1">
      <c r="A70" s="38" t="s">
        <v>146</v>
      </c>
      <c r="B70" s="19">
        <v>15608.080000000004</v>
      </c>
      <c r="C70" s="140">
        <v>12715.72</v>
      </c>
      <c r="D70" s="247">
        <f t="shared" si="40"/>
        <v>0.13292930118790902</v>
      </c>
      <c r="E70" s="215">
        <f t="shared" si="41"/>
        <v>0.10242112570029448</v>
      </c>
      <c r="F70" s="52">
        <f>(C70-B70)/B70</f>
        <v>-0.18531171034489852</v>
      </c>
      <c r="H70" s="19">
        <v>7343.8209999999999</v>
      </c>
      <c r="I70" s="140">
        <v>5515.3490000000011</v>
      </c>
      <c r="J70" s="214">
        <f t="shared" si="42"/>
        <v>0.19457132248720146</v>
      </c>
      <c r="K70" s="215">
        <f t="shared" si="43"/>
        <v>0.14581019695767969</v>
      </c>
      <c r="L70" s="52">
        <f t="shared" si="37"/>
        <v>-0.24898101410696133</v>
      </c>
      <c r="N70" s="40">
        <f t="shared" ref="N70" si="44">(H70/B70)*10</f>
        <v>4.7051405425907591</v>
      </c>
      <c r="O70" s="143">
        <f t="shared" ref="O70" si="45">(I70/C70)*10</f>
        <v>4.337425643219575</v>
      </c>
      <c r="P70" s="52">
        <f t="shared" ref="P70" si="46">(O70-N70)/N70</f>
        <v>-7.8151735541721293E-2</v>
      </c>
    </row>
    <row r="71" spans="1:16" ht="20.100000000000001" customHeight="1">
      <c r="A71" s="38" t="s">
        <v>149</v>
      </c>
      <c r="B71" s="19">
        <v>20083.880000000008</v>
      </c>
      <c r="C71" s="140">
        <v>23519.970000000005</v>
      </c>
      <c r="D71" s="247">
        <f t="shared" si="40"/>
        <v>0.17104833737024816</v>
      </c>
      <c r="E71" s="215">
        <f t="shared" si="41"/>
        <v>0.18944596167870603</v>
      </c>
      <c r="F71" s="52">
        <f t="shared" ref="F71:F96" si="47">(C71-B71)/B71</f>
        <v>0.17108696128437309</v>
      </c>
      <c r="H71" s="19">
        <v>3292.4929999999999</v>
      </c>
      <c r="I71" s="140">
        <v>3545.3500000000004</v>
      </c>
      <c r="J71" s="214">
        <f t="shared" si="42"/>
        <v>8.7233160678869132E-2</v>
      </c>
      <c r="K71" s="215">
        <f t="shared" si="43"/>
        <v>9.3729006411726559E-2</v>
      </c>
      <c r="L71" s="52">
        <f t="shared" ref="L71:L96" si="48">(I71-H71)/H71</f>
        <v>7.6798037231969943E-2</v>
      </c>
      <c r="N71" s="40">
        <f t="shared" ref="N71" si="49">(H71/B71)*10</f>
        <v>1.6393709781177734</v>
      </c>
      <c r="O71" s="143">
        <f t="shared" si="38"/>
        <v>1.5073786233570874</v>
      </c>
      <c r="P71" s="52">
        <f t="shared" ref="P71:P96" si="50">(O71-N71)/N71</f>
        <v>-8.051402429499617E-2</v>
      </c>
    </row>
    <row r="72" spans="1:16" ht="20.100000000000001" customHeight="1">
      <c r="A72" s="38" t="s">
        <v>150</v>
      </c>
      <c r="B72" s="19">
        <v>10223.509999999998</v>
      </c>
      <c r="C72" s="140">
        <v>9165.34</v>
      </c>
      <c r="D72" s="247">
        <f t="shared" si="40"/>
        <v>8.7070545511529887E-2</v>
      </c>
      <c r="E72" s="215">
        <f t="shared" si="41"/>
        <v>7.3823931340571913E-2</v>
      </c>
      <c r="F72" s="52">
        <f t="shared" si="47"/>
        <v>-0.10350359123236524</v>
      </c>
      <c r="H72" s="19">
        <v>3942.4420000000005</v>
      </c>
      <c r="I72" s="140">
        <v>3381.3480000000004</v>
      </c>
      <c r="J72" s="214">
        <f t="shared" si="42"/>
        <v>0.10445327490540518</v>
      </c>
      <c r="K72" s="215">
        <f t="shared" si="43"/>
        <v>8.9393258316464885E-2</v>
      </c>
      <c r="L72" s="52">
        <f t="shared" si="48"/>
        <v>-0.14232143427855121</v>
      </c>
      <c r="N72" s="40">
        <f t="shared" si="38"/>
        <v>3.8562509353441241</v>
      </c>
      <c r="O72" s="143">
        <f t="shared" si="38"/>
        <v>3.6892772117564654</v>
      </c>
      <c r="P72" s="52">
        <f t="shared" si="50"/>
        <v>-4.3299496424694758E-2</v>
      </c>
    </row>
    <row r="73" spans="1:16" ht="20.100000000000001" customHeight="1">
      <c r="A73" s="38" t="s">
        <v>157</v>
      </c>
      <c r="B73" s="19">
        <v>6502.36</v>
      </c>
      <c r="C73" s="140">
        <v>5092.8</v>
      </c>
      <c r="D73" s="247">
        <f t="shared" si="40"/>
        <v>5.5378635352472047E-2</v>
      </c>
      <c r="E73" s="215">
        <f t="shared" si="41"/>
        <v>4.1020902392193269E-2</v>
      </c>
      <c r="F73" s="52">
        <f t="shared" si="47"/>
        <v>-0.21677667800613923</v>
      </c>
      <c r="H73" s="19">
        <v>2247.8219999999992</v>
      </c>
      <c r="I73" s="140">
        <v>1929.6499999999999</v>
      </c>
      <c r="J73" s="214">
        <f t="shared" si="42"/>
        <v>5.9555059859959278E-2</v>
      </c>
      <c r="K73" s="215">
        <f t="shared" si="43"/>
        <v>5.1014477335774494E-2</v>
      </c>
      <c r="L73" s="52">
        <f t="shared" si="48"/>
        <v>-0.14154679507541054</v>
      </c>
      <c r="N73" s="40">
        <f t="shared" si="38"/>
        <v>3.4569325598705691</v>
      </c>
      <c r="O73" s="143">
        <f t="shared" si="38"/>
        <v>3.7889765944077909</v>
      </c>
      <c r="P73" s="52">
        <f t="shared" si="50"/>
        <v>9.6051637914988372E-2</v>
      </c>
    </row>
    <row r="74" spans="1:16" ht="20.100000000000001" customHeight="1">
      <c r="A74" s="38" t="s">
        <v>155</v>
      </c>
      <c r="B74" s="19">
        <v>4048.5700000000006</v>
      </c>
      <c r="C74" s="140">
        <v>5846.2000000000007</v>
      </c>
      <c r="D74" s="247">
        <f t="shared" si="40"/>
        <v>3.4480447365104028E-2</v>
      </c>
      <c r="E74" s="215">
        <f t="shared" si="41"/>
        <v>4.7089302459401565E-2</v>
      </c>
      <c r="F74" s="52">
        <f t="shared" si="47"/>
        <v>0.44401603529147327</v>
      </c>
      <c r="H74" s="19">
        <v>1178.8979999999999</v>
      </c>
      <c r="I74" s="140">
        <v>1308.2030000000002</v>
      </c>
      <c r="J74" s="214">
        <f t="shared" si="42"/>
        <v>3.1234386423296102E-2</v>
      </c>
      <c r="K74" s="215">
        <f t="shared" si="43"/>
        <v>3.4585179848206783E-2</v>
      </c>
      <c r="L74" s="52">
        <f t="shared" si="48"/>
        <v>0.10968294118744819</v>
      </c>
      <c r="N74" s="40">
        <f t="shared" si="38"/>
        <v>2.9118874071585763</v>
      </c>
      <c r="O74" s="143">
        <f t="shared" si="38"/>
        <v>2.2376979918579591</v>
      </c>
      <c r="P74" s="52">
        <f t="shared" si="50"/>
        <v>-0.23153004255699985</v>
      </c>
    </row>
    <row r="75" spans="1:16" ht="20.100000000000001" customHeight="1">
      <c r="A75" s="38" t="s">
        <v>160</v>
      </c>
      <c r="B75" s="19">
        <v>747.93999999999983</v>
      </c>
      <c r="C75" s="140">
        <v>436.76999999999992</v>
      </c>
      <c r="D75" s="247">
        <f t="shared" si="40"/>
        <v>6.3699789807897342E-3</v>
      </c>
      <c r="E75" s="215">
        <f t="shared" si="41"/>
        <v>3.5180449925067254E-3</v>
      </c>
      <c r="F75" s="52">
        <f t="shared" si="47"/>
        <v>-0.41603604567211272</v>
      </c>
      <c r="H75" s="19">
        <v>2006.7930000000001</v>
      </c>
      <c r="I75" s="140">
        <v>1161.5530000000001</v>
      </c>
      <c r="J75" s="214">
        <f t="shared" si="42"/>
        <v>5.316910202033226E-2</v>
      </c>
      <c r="K75" s="215">
        <f t="shared" si="43"/>
        <v>3.0708169457052254E-2</v>
      </c>
      <c r="L75" s="52">
        <f t="shared" si="48"/>
        <v>-0.42118943010066306</v>
      </c>
      <c r="N75" s="40">
        <f t="shared" si="38"/>
        <v>26.830935636548393</v>
      </c>
      <c r="O75" s="143">
        <f t="shared" si="38"/>
        <v>26.594157107859978</v>
      </c>
      <c r="P75" s="52">
        <f t="shared" si="50"/>
        <v>-8.8248330917644752E-3</v>
      </c>
    </row>
    <row r="76" spans="1:16" ht="20.100000000000001" customHeight="1">
      <c r="A76" s="38" t="s">
        <v>179</v>
      </c>
      <c r="B76" s="19">
        <v>1055.83</v>
      </c>
      <c r="C76" s="140">
        <v>997.59999999999991</v>
      </c>
      <c r="D76" s="247">
        <f t="shared" si="40"/>
        <v>8.9921850780640515E-3</v>
      </c>
      <c r="E76" s="215">
        <f t="shared" si="41"/>
        <v>8.0353542700384861E-3</v>
      </c>
      <c r="F76" s="52">
        <f t="shared" si="47"/>
        <v>-5.5150923917676162E-2</v>
      </c>
      <c r="H76" s="19">
        <v>592.41399999999999</v>
      </c>
      <c r="I76" s="140">
        <v>747.10599999999999</v>
      </c>
      <c r="J76" s="214">
        <f t="shared" si="42"/>
        <v>1.5695749588658679E-2</v>
      </c>
      <c r="K76" s="215">
        <f t="shared" si="43"/>
        <v>1.9751365327609228E-2</v>
      </c>
      <c r="L76" s="52">
        <f t="shared" si="48"/>
        <v>0.26112144547563021</v>
      </c>
      <c r="N76" s="40">
        <f t="shared" si="38"/>
        <v>5.6108843279694653</v>
      </c>
      <c r="O76" s="143">
        <f t="shared" si="38"/>
        <v>7.4890336808340017</v>
      </c>
      <c r="P76" s="52">
        <f t="shared" si="50"/>
        <v>0.33473321549371948</v>
      </c>
    </row>
    <row r="77" spans="1:16" ht="20.100000000000001" customHeight="1">
      <c r="A77" s="38" t="s">
        <v>161</v>
      </c>
      <c r="B77" s="19">
        <v>1860.53</v>
      </c>
      <c r="C77" s="140">
        <v>1991.5600000000002</v>
      </c>
      <c r="D77" s="247">
        <f t="shared" si="40"/>
        <v>1.5845571828126223E-2</v>
      </c>
      <c r="E77" s="215">
        <f t="shared" si="41"/>
        <v>1.6041389484801372E-2</v>
      </c>
      <c r="F77" s="52">
        <f t="shared" si="47"/>
        <v>7.0426168887360169E-2</v>
      </c>
      <c r="H77" s="19">
        <v>594.23399999999992</v>
      </c>
      <c r="I77" s="140">
        <v>691.19</v>
      </c>
      <c r="J77" s="214">
        <f t="shared" si="42"/>
        <v>1.5743969691916465E-2</v>
      </c>
      <c r="K77" s="215">
        <f t="shared" si="43"/>
        <v>1.8273104754600047E-2</v>
      </c>
      <c r="L77" s="52">
        <f t="shared" si="48"/>
        <v>0.16316131355661262</v>
      </c>
      <c r="N77" s="40">
        <f t="shared" si="38"/>
        <v>3.1938963628643444</v>
      </c>
      <c r="O77" s="143">
        <f t="shared" si="38"/>
        <v>3.4705959147602883</v>
      </c>
      <c r="P77" s="52">
        <f t="shared" si="50"/>
        <v>8.6633854220552933E-2</v>
      </c>
    </row>
    <row r="78" spans="1:16" ht="20.100000000000001" customHeight="1">
      <c r="A78" s="38" t="s">
        <v>165</v>
      </c>
      <c r="B78" s="19">
        <v>1606.57</v>
      </c>
      <c r="C78" s="140">
        <v>1098.9899999999998</v>
      </c>
      <c r="D78" s="247">
        <f t="shared" si="40"/>
        <v>1.3682671245243423E-2</v>
      </c>
      <c r="E78" s="215">
        <f t="shared" si="41"/>
        <v>8.8520188344322313E-3</v>
      </c>
      <c r="F78" s="52">
        <f t="shared" si="47"/>
        <v>-0.3159401706741693</v>
      </c>
      <c r="H78" s="19">
        <v>958.27300000000014</v>
      </c>
      <c r="I78" s="140">
        <v>647.98299999999995</v>
      </c>
      <c r="J78" s="214">
        <f t="shared" si="42"/>
        <v>2.538902363140088E-2</v>
      </c>
      <c r="K78" s="215">
        <f t="shared" si="43"/>
        <v>1.7130834124046933E-2</v>
      </c>
      <c r="L78" s="52">
        <f t="shared" si="48"/>
        <v>-0.32380125496596496</v>
      </c>
      <c r="N78" s="40">
        <f t="shared" si="38"/>
        <v>5.9647136445968751</v>
      </c>
      <c r="O78" s="143">
        <f t="shared" si="38"/>
        <v>5.8961682999845326</v>
      </c>
      <c r="P78" s="52">
        <f t="shared" si="50"/>
        <v>-1.1491808106233934E-2</v>
      </c>
    </row>
    <row r="79" spans="1:16" ht="20.100000000000001" customHeight="1">
      <c r="A79" s="38" t="s">
        <v>166</v>
      </c>
      <c r="B79" s="19">
        <v>2528.88</v>
      </c>
      <c r="C79" s="140">
        <v>7138.2199999999993</v>
      </c>
      <c r="D79" s="247">
        <f t="shared" si="40"/>
        <v>2.153770682800699E-2</v>
      </c>
      <c r="E79" s="215">
        <f t="shared" si="41"/>
        <v>5.7496117238847351E-2</v>
      </c>
      <c r="F79" s="52">
        <f t="shared" si="47"/>
        <v>1.8226803960646607</v>
      </c>
      <c r="H79" s="19">
        <v>185.22399999999999</v>
      </c>
      <c r="I79" s="140">
        <v>524.74700000000007</v>
      </c>
      <c r="J79" s="214">
        <f t="shared" si="42"/>
        <v>4.9074287944068078E-3</v>
      </c>
      <c r="K79" s="215">
        <f t="shared" si="43"/>
        <v>1.3872823537178072E-2</v>
      </c>
      <c r="L79" s="52">
        <f t="shared" si="48"/>
        <v>1.8330399948170868</v>
      </c>
      <c r="N79" s="40">
        <f t="shared" si="38"/>
        <v>0.732434911897757</v>
      </c>
      <c r="O79" s="143">
        <f t="shared" si="38"/>
        <v>0.73512304187878785</v>
      </c>
      <c r="P79" s="52">
        <f t="shared" si="50"/>
        <v>3.6701281402136332E-3</v>
      </c>
    </row>
    <row r="80" spans="1:16" ht="20.100000000000001" customHeight="1">
      <c r="A80" s="38" t="s">
        <v>169</v>
      </c>
      <c r="B80" s="19">
        <v>1409.64</v>
      </c>
      <c r="C80" s="140">
        <v>806.18</v>
      </c>
      <c r="D80" s="247">
        <f t="shared" si="40"/>
        <v>1.2005477940049261E-2</v>
      </c>
      <c r="E80" s="215">
        <f t="shared" si="41"/>
        <v>6.4935263687045169E-3</v>
      </c>
      <c r="F80" s="52">
        <f t="shared" si="47"/>
        <v>-0.42809511648364129</v>
      </c>
      <c r="H80" s="19">
        <v>584.73099999999988</v>
      </c>
      <c r="I80" s="140">
        <v>518.32399999999996</v>
      </c>
      <c r="J80" s="214">
        <f t="shared" si="42"/>
        <v>1.5492191867049017E-2</v>
      </c>
      <c r="K80" s="215">
        <f t="shared" si="43"/>
        <v>1.3703017620080315E-2</v>
      </c>
      <c r="L80" s="52">
        <f t="shared" si="48"/>
        <v>-0.11356846139506874</v>
      </c>
      <c r="N80" s="40">
        <f t="shared" si="38"/>
        <v>4.1480874549530364</v>
      </c>
      <c r="O80" s="143">
        <f t="shared" si="38"/>
        <v>6.4293830161998553</v>
      </c>
      <c r="P80" s="52">
        <f t="shared" si="50"/>
        <v>0.54996322667277209</v>
      </c>
    </row>
    <row r="81" spans="1:16" ht="20.100000000000001" customHeight="1">
      <c r="A81" s="38" t="s">
        <v>182</v>
      </c>
      <c r="B81" s="19">
        <v>743.34</v>
      </c>
      <c r="C81" s="140">
        <v>1102.7700000000002</v>
      </c>
      <c r="D81" s="247">
        <f t="shared" si="40"/>
        <v>6.3308021707359444E-3</v>
      </c>
      <c r="E81" s="215">
        <f t="shared" si="41"/>
        <v>8.8824655456799743E-3</v>
      </c>
      <c r="F81" s="52">
        <f t="shared" si="47"/>
        <v>0.4835337799660992</v>
      </c>
      <c r="H81" s="19">
        <v>385.12700000000001</v>
      </c>
      <c r="I81" s="140">
        <v>516.94299999999998</v>
      </c>
      <c r="J81" s="214">
        <f t="shared" si="42"/>
        <v>1.0203771267781232E-2</v>
      </c>
      <c r="K81" s="215">
        <f t="shared" si="43"/>
        <v>1.366650789386017E-2</v>
      </c>
      <c r="L81" s="52">
        <f t="shared" si="48"/>
        <v>0.34226631734466806</v>
      </c>
      <c r="N81" s="40">
        <f t="shared" ref="N81:N82" si="51">(H81/B81)*10</f>
        <v>5.1810342508138945</v>
      </c>
      <c r="O81" s="143">
        <f t="shared" ref="O81:O82" si="52">(I81/C81)*10</f>
        <v>4.6876773941982455</v>
      </c>
      <c r="P81" s="52">
        <f t="shared" ref="P81:P82" si="53">(O81-N81)/N81</f>
        <v>-9.5223623842700333E-2</v>
      </c>
    </row>
    <row r="82" spans="1:16" ht="20.100000000000001" customHeight="1">
      <c r="A82" s="38" t="s">
        <v>168</v>
      </c>
      <c r="B82" s="19">
        <v>1664.7400000000002</v>
      </c>
      <c r="C82" s="140">
        <v>1263.6500000000001</v>
      </c>
      <c r="D82" s="247">
        <f t="shared" si="40"/>
        <v>1.4178087558467131E-2</v>
      </c>
      <c r="E82" s="215">
        <f t="shared" si="41"/>
        <v>1.0178303351377439E-2</v>
      </c>
      <c r="F82" s="52">
        <f t="shared" si="47"/>
        <v>-0.2409325179907974</v>
      </c>
      <c r="H82" s="19">
        <v>431.19599999999991</v>
      </c>
      <c r="I82" s="140">
        <v>378.60000000000008</v>
      </c>
      <c r="J82" s="214">
        <f t="shared" si="42"/>
        <v>1.1424349255134528E-2</v>
      </c>
      <c r="K82" s="215">
        <f t="shared" si="43"/>
        <v>1.0009111040512129E-2</v>
      </c>
      <c r="L82" s="52">
        <f t="shared" si="48"/>
        <v>-0.12197701277377306</v>
      </c>
      <c r="N82" s="40">
        <f t="shared" si="51"/>
        <v>2.5901702367937327</v>
      </c>
      <c r="O82" s="143">
        <f t="shared" si="52"/>
        <v>2.9960827760851503</v>
      </c>
      <c r="P82" s="52">
        <f t="shared" si="53"/>
        <v>0.15671268765480076</v>
      </c>
    </row>
    <row r="83" spans="1:16" ht="20.100000000000001" customHeight="1">
      <c r="A83" s="38" t="s">
        <v>229</v>
      </c>
      <c r="B83" s="19">
        <v>5069.2699999999995</v>
      </c>
      <c r="C83" s="140">
        <v>3244.0700000000006</v>
      </c>
      <c r="D83" s="247">
        <f t="shared" si="40"/>
        <v>4.3173440848126833E-2</v>
      </c>
      <c r="E83" s="215">
        <f t="shared" si="41"/>
        <v>2.612996363953865E-2</v>
      </c>
      <c r="F83" s="52">
        <f t="shared" si="47"/>
        <v>-0.3600518417839253</v>
      </c>
      <c r="H83" s="19">
        <v>521.05200000000013</v>
      </c>
      <c r="I83" s="140">
        <v>347.43600000000009</v>
      </c>
      <c r="J83" s="214">
        <f t="shared" si="42"/>
        <v>1.3805044638833289E-2</v>
      </c>
      <c r="K83" s="215">
        <f t="shared" si="43"/>
        <v>9.1852231998715596E-3</v>
      </c>
      <c r="L83" s="52">
        <f>(I83-H83)/H83</f>
        <v>-0.33320282812464014</v>
      </c>
      <c r="N83" s="40">
        <f t="shared" si="38"/>
        <v>1.0278639725246439</v>
      </c>
      <c r="O83" s="143">
        <f t="shared" si="38"/>
        <v>1.0709879873122343</v>
      </c>
      <c r="P83" s="52">
        <f>(O83-N83)/N83</f>
        <v>4.1954982313145033E-2</v>
      </c>
    </row>
    <row r="84" spans="1:16" ht="20.100000000000001" customHeight="1">
      <c r="A84" s="38" t="s">
        <v>184</v>
      </c>
      <c r="B84" s="19">
        <v>2692.0199999999991</v>
      </c>
      <c r="C84" s="140">
        <v>4399.1400000000012</v>
      </c>
      <c r="D84" s="247">
        <f t="shared" si="40"/>
        <v>2.2927120913262534E-2</v>
      </c>
      <c r="E84" s="215">
        <f t="shared" si="41"/>
        <v>3.5433689237667515E-2</v>
      </c>
      <c r="F84" s="52">
        <f t="shared" si="47"/>
        <v>0.63414090534245759</v>
      </c>
      <c r="H84" s="19">
        <v>200.916</v>
      </c>
      <c r="I84" s="140">
        <v>328.93299999999988</v>
      </c>
      <c r="J84" s="214">
        <f t="shared" si="42"/>
        <v>5.3231814649129612E-3</v>
      </c>
      <c r="K84" s="215">
        <f t="shared" si="43"/>
        <v>8.6960563177199534E-3</v>
      </c>
      <c r="L84" s="52">
        <f>(I84-H84)/H84</f>
        <v>0.63716677616516293</v>
      </c>
      <c r="N84" s="40">
        <f t="shared" ref="N84:N85" si="54">(H84/B84)*10</f>
        <v>0.74633918024383195</v>
      </c>
      <c r="O84" s="143">
        <f t="shared" ref="O84:O85" si="55">(I84/C84)*10</f>
        <v>0.74772114549661928</v>
      </c>
      <c r="P84" s="52">
        <f t="shared" ref="P84:P85" si="56">(O84-N84)/N84</f>
        <v>1.8516584541841126E-3</v>
      </c>
    </row>
    <row r="85" spans="1:16" ht="20.100000000000001" customHeight="1">
      <c r="A85" s="38" t="s">
        <v>181</v>
      </c>
      <c r="B85" s="19">
        <v>422.45000000000005</v>
      </c>
      <c r="C85" s="140">
        <v>815.36000000000024</v>
      </c>
      <c r="D85" s="247">
        <f t="shared" si="40"/>
        <v>3.597879001570479E-3</v>
      </c>
      <c r="E85" s="215">
        <f t="shared" si="41"/>
        <v>6.5674683817347453E-3</v>
      </c>
      <c r="F85" s="52">
        <f t="shared" si="47"/>
        <v>0.93007456503728292</v>
      </c>
      <c r="H85" s="19">
        <v>120.396</v>
      </c>
      <c r="I85" s="140">
        <v>241.59600000000009</v>
      </c>
      <c r="J85" s="214">
        <f t="shared" si="42"/>
        <v>3.1898393141893172E-3</v>
      </c>
      <c r="K85" s="215">
        <f t="shared" si="43"/>
        <v>6.3871135524130179E-3</v>
      </c>
      <c r="L85" s="52">
        <f t="shared" si="48"/>
        <v>1.0066779627230147</v>
      </c>
      <c r="N85" s="40">
        <f t="shared" si="54"/>
        <v>2.8499467392590838</v>
      </c>
      <c r="O85" s="143">
        <f t="shared" si="55"/>
        <v>2.9630592621664054</v>
      </c>
      <c r="P85" s="52">
        <f t="shared" si="56"/>
        <v>3.9689346242564524E-2</v>
      </c>
    </row>
    <row r="86" spans="1:16" ht="20.100000000000001" customHeight="1">
      <c r="A86" s="38" t="s">
        <v>232</v>
      </c>
      <c r="B86" s="19">
        <v>461.15999999999991</v>
      </c>
      <c r="C86" s="140">
        <v>684.17000000000007</v>
      </c>
      <c r="D86" s="247">
        <f t="shared" si="40"/>
        <v>3.9275603748709711E-3</v>
      </c>
      <c r="E86" s="215">
        <f t="shared" si="41"/>
        <v>5.5107741889857979E-3</v>
      </c>
      <c r="F86" s="52">
        <f t="shared" si="47"/>
        <v>0.48358487292913566</v>
      </c>
      <c r="H86" s="19">
        <v>177.09700000000001</v>
      </c>
      <c r="I86" s="140">
        <v>238.71300000000002</v>
      </c>
      <c r="J86" s="214">
        <f t="shared" si="42"/>
        <v>4.6921074871672276E-3</v>
      </c>
      <c r="K86" s="215">
        <f t="shared" si="43"/>
        <v>6.3108952028889899E-3</v>
      </c>
      <c r="L86" s="52">
        <f t="shared" si="48"/>
        <v>0.34792232505350179</v>
      </c>
      <c r="N86" s="40">
        <f t="shared" ref="N86:O96" si="57">(H86/B86)*10</f>
        <v>3.8402506722178864</v>
      </c>
      <c r="O86" s="143">
        <f t="shared" si="57"/>
        <v>3.4890889691158629</v>
      </c>
      <c r="P86" s="52">
        <f t="shared" si="50"/>
        <v>-9.1442390894554471E-2</v>
      </c>
    </row>
    <row r="87" spans="1:16" ht="20.100000000000001" customHeight="1">
      <c r="A87" s="38" t="s">
        <v>231</v>
      </c>
      <c r="B87" s="19">
        <v>5.68</v>
      </c>
      <c r="C87" s="140">
        <v>114.91000000000001</v>
      </c>
      <c r="D87" s="247">
        <f t="shared" si="40"/>
        <v>4.8374843718594672E-5</v>
      </c>
      <c r="E87" s="215">
        <f t="shared" si="41"/>
        <v>9.2556391256026717E-4</v>
      </c>
      <c r="F87" s="52">
        <f t="shared" si="47"/>
        <v>19.230633802816907</v>
      </c>
      <c r="H87" s="19">
        <v>51.169999999999995</v>
      </c>
      <c r="I87" s="140">
        <v>197.71600000000001</v>
      </c>
      <c r="J87" s="214">
        <f t="shared" si="42"/>
        <v>1.35572674928625E-3</v>
      </c>
      <c r="K87" s="215">
        <f t="shared" si="43"/>
        <v>5.2270507091545055E-3</v>
      </c>
      <c r="L87" s="52">
        <f t="shared" si="48"/>
        <v>2.8639046316200907</v>
      </c>
      <c r="N87" s="40">
        <f t="shared" ref="N87" si="58">(H87/B87)*10</f>
        <v>90.088028169014081</v>
      </c>
      <c r="O87" s="143">
        <f t="shared" ref="O87" si="59">(I87/C87)*10</f>
        <v>17.206161343660256</v>
      </c>
      <c r="P87" s="52">
        <f t="shared" ref="P87" si="60">(O87-N87)/N87</f>
        <v>-0.80900723777215111</v>
      </c>
    </row>
    <row r="88" spans="1:16" ht="20.100000000000001" customHeight="1">
      <c r="A88" s="38" t="s">
        <v>234</v>
      </c>
      <c r="B88" s="19">
        <v>158.76</v>
      </c>
      <c r="C88" s="140">
        <v>255.95999999999998</v>
      </c>
      <c r="D88" s="247">
        <f t="shared" si="40"/>
        <v>1.3521109487260722E-3</v>
      </c>
      <c r="E88" s="215">
        <f t="shared" si="41"/>
        <v>2.0616773044898262E-3</v>
      </c>
      <c r="F88" s="52">
        <f t="shared" si="47"/>
        <v>0.61224489795918369</v>
      </c>
      <c r="H88" s="19">
        <v>19.997999999999998</v>
      </c>
      <c r="I88" s="140">
        <v>161.649</v>
      </c>
      <c r="J88" s="214">
        <f t="shared" si="42"/>
        <v>5.2983825546660981E-4</v>
      </c>
      <c r="K88" s="215">
        <f t="shared" si="43"/>
        <v>4.2735414437077256E-3</v>
      </c>
      <c r="L88" s="52">
        <f t="shared" ref="L88:L93" si="61">(I88-H88)/H88</f>
        <v>7.0832583258325847</v>
      </c>
      <c r="N88" s="40">
        <f t="shared" ref="N88:N89" si="62">(H88/B88)*10</f>
        <v>1.2596371882086166</v>
      </c>
      <c r="O88" s="143">
        <f t="shared" ref="O88:O89" si="63">(I88/C88)*10</f>
        <v>6.3154008438818572</v>
      </c>
      <c r="P88" s="52">
        <f t="shared" ref="P88:P89" si="64">(O88-N88)/N88</f>
        <v>4.0136665565290723</v>
      </c>
    </row>
    <row r="89" spans="1:16" ht="20.100000000000001" customHeight="1">
      <c r="A89" s="38" t="s">
        <v>180</v>
      </c>
      <c r="B89" s="19">
        <v>973.95999999999992</v>
      </c>
      <c r="C89" s="140">
        <v>412.09999999999997</v>
      </c>
      <c r="D89" s="247">
        <f t="shared" si="40"/>
        <v>8.2949230260849407E-3</v>
      </c>
      <c r="E89" s="215">
        <f t="shared" si="41"/>
        <v>3.3193359008448875E-3</v>
      </c>
      <c r="F89" s="52">
        <f t="shared" si="47"/>
        <v>-0.57688200747463958</v>
      </c>
      <c r="H89" s="19">
        <v>257.798</v>
      </c>
      <c r="I89" s="140">
        <v>152.39899999999997</v>
      </c>
      <c r="J89" s="214">
        <f t="shared" si="42"/>
        <v>6.8302451536544203E-3</v>
      </c>
      <c r="K89" s="215">
        <f t="shared" si="43"/>
        <v>4.0289976583808961E-3</v>
      </c>
      <c r="L89" s="52">
        <f t="shared" si="61"/>
        <v>-0.40884335797795185</v>
      </c>
      <c r="N89" s="40">
        <f t="shared" si="62"/>
        <v>2.6469054170602488</v>
      </c>
      <c r="O89" s="143">
        <f t="shared" si="63"/>
        <v>3.6981072555205041</v>
      </c>
      <c r="P89" s="52">
        <f t="shared" si="64"/>
        <v>0.39714371041930124</v>
      </c>
    </row>
    <row r="90" spans="1:16" ht="20.100000000000001" customHeight="1">
      <c r="A90" s="38" t="s">
        <v>187</v>
      </c>
      <c r="B90" s="19">
        <v>237.4</v>
      </c>
      <c r="C90" s="140">
        <v>665.08</v>
      </c>
      <c r="D90" s="247">
        <f t="shared" si="40"/>
        <v>2.0218640666891507E-3</v>
      </c>
      <c r="E90" s="215">
        <f t="shared" si="41"/>
        <v>5.3570102424991949E-3</v>
      </c>
      <c r="F90" s="52">
        <f t="shared" si="47"/>
        <v>1.8015164279696716</v>
      </c>
      <c r="H90" s="19">
        <v>43.721999999999994</v>
      </c>
      <c r="I90" s="140">
        <v>143.41300000000001</v>
      </c>
      <c r="J90" s="214">
        <f t="shared" si="42"/>
        <v>1.1583952498005359E-3</v>
      </c>
      <c r="K90" s="215">
        <f t="shared" si="43"/>
        <v>3.7914332848731267E-3</v>
      </c>
      <c r="L90" s="52">
        <f t="shared" si="61"/>
        <v>2.2801106994190574</v>
      </c>
      <c r="N90" s="40">
        <f t="shared" ref="N90:N92" si="65">(H90/B90)*10</f>
        <v>1.8417017691659643</v>
      </c>
      <c r="O90" s="143">
        <f t="shared" ref="O90:O92" si="66">(I90/C90)*10</f>
        <v>2.1563270583989897</v>
      </c>
      <c r="P90" s="52">
        <f t="shared" ref="P90:P92" si="67">(O90-N90)/N90</f>
        <v>0.17083400499501455</v>
      </c>
    </row>
    <row r="91" spans="1:16" ht="20.100000000000001" customHeight="1">
      <c r="A91" s="38" t="s">
        <v>235</v>
      </c>
      <c r="B91" s="19">
        <v>15.990000000000002</v>
      </c>
      <c r="C91" s="140">
        <v>266.6400000000001</v>
      </c>
      <c r="D91" s="247">
        <f t="shared" si="40"/>
        <v>1.3618199842611425E-4</v>
      </c>
      <c r="E91" s="215">
        <f t="shared" si="41"/>
        <v>2.147701345792966E-3</v>
      </c>
      <c r="F91" s="52">
        <f t="shared" si="47"/>
        <v>15.675422138836776</v>
      </c>
      <c r="H91" s="19">
        <v>7.7610000000000001</v>
      </c>
      <c r="I91" s="140">
        <v>129.17099999999999</v>
      </c>
      <c r="J91" s="214">
        <f t="shared" si="42"/>
        <v>2.0562429746356434E-4</v>
      </c>
      <c r="K91" s="215">
        <f t="shared" si="43"/>
        <v>3.4149151669677544E-3</v>
      </c>
      <c r="L91" s="52">
        <f t="shared" si="61"/>
        <v>15.643602628527251</v>
      </c>
      <c r="N91" s="40">
        <f t="shared" si="65"/>
        <v>4.8536585365853648</v>
      </c>
      <c r="O91" s="143">
        <f t="shared" si="66"/>
        <v>4.8443969396939677</v>
      </c>
      <c r="P91" s="52">
        <f t="shared" si="67"/>
        <v>-1.9081682037551944E-3</v>
      </c>
    </row>
    <row r="92" spans="1:16" ht="20.100000000000001" customHeight="1">
      <c r="A92" s="38" t="s">
        <v>236</v>
      </c>
      <c r="B92" s="19">
        <v>55.97999999999999</v>
      </c>
      <c r="C92" s="140">
        <v>67.77</v>
      </c>
      <c r="D92" s="247">
        <f t="shared" si="40"/>
        <v>4.7676474495896644E-4</v>
      </c>
      <c r="E92" s="215">
        <f t="shared" si="41"/>
        <v>5.4586603737019667E-4</v>
      </c>
      <c r="F92" s="52">
        <f t="shared" si="47"/>
        <v>0.21061093247588439</v>
      </c>
      <c r="H92" s="19">
        <v>76.32699999999997</v>
      </c>
      <c r="I92" s="140">
        <v>128.63900000000001</v>
      </c>
      <c r="J92" s="214">
        <f t="shared" si="42"/>
        <v>2.0222504512951256E-3</v>
      </c>
      <c r="K92" s="215">
        <f t="shared" si="43"/>
        <v>3.4008505946657146E-3</v>
      </c>
      <c r="L92" s="52">
        <f t="shared" si="61"/>
        <v>0.6853669081714211</v>
      </c>
      <c r="N92" s="40">
        <f t="shared" si="65"/>
        <v>13.634690961057519</v>
      </c>
      <c r="O92" s="143">
        <f t="shared" si="66"/>
        <v>18.981702818356208</v>
      </c>
      <c r="P92" s="52">
        <f t="shared" si="67"/>
        <v>0.39216230661703022</v>
      </c>
    </row>
    <row r="93" spans="1:16" ht="20.100000000000001" customHeight="1">
      <c r="A93" s="38" t="s">
        <v>237</v>
      </c>
      <c r="B93" s="19">
        <v>66.650000000000006</v>
      </c>
      <c r="C93" s="140">
        <v>454.5</v>
      </c>
      <c r="D93" s="247">
        <f t="shared" si="40"/>
        <v>5.6763791088808714E-4</v>
      </c>
      <c r="E93" s="215">
        <f t="shared" si="41"/>
        <v>3.6608545666925543E-3</v>
      </c>
      <c r="F93" s="52">
        <f t="shared" si="47"/>
        <v>5.8192048012002999</v>
      </c>
      <c r="H93" s="19">
        <v>35.229999999999997</v>
      </c>
      <c r="I93" s="140">
        <v>128.43200000000002</v>
      </c>
      <c r="J93" s="214">
        <f t="shared" si="42"/>
        <v>9.3340342734716804E-4</v>
      </c>
      <c r="K93" s="215">
        <f t="shared" si="43"/>
        <v>3.39537810130759E-3</v>
      </c>
      <c r="L93" s="52">
        <f t="shared" si="61"/>
        <v>2.6455293783707079</v>
      </c>
      <c r="N93" s="40">
        <f t="shared" ref="N93:N94" si="68">(H93/B93)*10</f>
        <v>5.2858214553638403</v>
      </c>
      <c r="O93" s="143">
        <f t="shared" ref="O93:O94" si="69">(I93/C93)*10</f>
        <v>2.8257865786578664</v>
      </c>
      <c r="P93" s="52">
        <f t="shared" ref="P93:P94" si="70">(O93-N93)/N93</f>
        <v>-0.46540256750625369</v>
      </c>
    </row>
    <row r="94" spans="1:16" ht="20.100000000000001" customHeight="1">
      <c r="A94" s="38" t="s">
        <v>238</v>
      </c>
      <c r="B94" s="19">
        <v>81.060000000000016</v>
      </c>
      <c r="C94" s="140">
        <v>89.730000000000018</v>
      </c>
      <c r="D94" s="247">
        <f t="shared" si="40"/>
        <v>6.9036352673050789E-4</v>
      </c>
      <c r="E94" s="215">
        <f t="shared" si="41"/>
        <v>7.2274693128563901E-4</v>
      </c>
      <c r="F94" s="52">
        <f t="shared" si="47"/>
        <v>0.10695780903034789</v>
      </c>
      <c r="H94" s="19">
        <v>54.71</v>
      </c>
      <c r="I94" s="140">
        <v>121.89699999999999</v>
      </c>
      <c r="J94" s="214">
        <f t="shared" si="42"/>
        <v>1.4495174995788694E-3</v>
      </c>
      <c r="K94" s="215">
        <f t="shared" si="43"/>
        <v>3.2226112216199331E-3</v>
      </c>
      <c r="L94" s="52">
        <f t="shared" si="48"/>
        <v>1.2280570279656366</v>
      </c>
      <c r="N94" s="40">
        <f t="shared" si="68"/>
        <v>6.7493214902541308</v>
      </c>
      <c r="O94" s="143">
        <f t="shared" si="69"/>
        <v>13.584865708235814</v>
      </c>
      <c r="P94" s="52">
        <f t="shared" si="70"/>
        <v>1.0127750215858078</v>
      </c>
    </row>
    <row r="95" spans="1:16" ht="20.100000000000001" customHeight="1" thickBot="1">
      <c r="A95" s="8" t="s">
        <v>17</v>
      </c>
      <c r="B95" s="19">
        <f>B96-SUM(B68:B94)</f>
        <v>7344.6499999999942</v>
      </c>
      <c r="C95" s="140">
        <f>C96-SUM(C68:C94)</f>
        <v>4496.5699999999779</v>
      </c>
      <c r="D95" s="247">
        <f t="shared" si="40"/>
        <v>6.2552164774256347E-2</v>
      </c>
      <c r="E95" s="215">
        <f t="shared" si="41"/>
        <v>3.6218457247420587E-2</v>
      </c>
      <c r="F95" s="52">
        <f t="shared" si="47"/>
        <v>-0.38777613637137487</v>
      </c>
      <c r="H95" s="19">
        <f>H96-SUM(H68:H94)</f>
        <v>1921.2959999999875</v>
      </c>
      <c r="I95" s="140">
        <f>I96-SUM(I68:I94)</f>
        <v>1678.4010000000053</v>
      </c>
      <c r="J95" s="214">
        <f t="shared" si="42"/>
        <v>5.0903896433391799E-2</v>
      </c>
      <c r="K95" s="215">
        <f t="shared" si="43"/>
        <v>4.4372165820144339E-2</v>
      </c>
      <c r="L95" s="52">
        <f t="shared" si="48"/>
        <v>-0.12642247732779532</v>
      </c>
      <c r="N95" s="40">
        <f t="shared" si="57"/>
        <v>2.6159122626673685</v>
      </c>
      <c r="O95" s="143">
        <f t="shared" si="57"/>
        <v>3.7326250897906927</v>
      </c>
      <c r="P95" s="52">
        <f t="shared" si="50"/>
        <v>0.42689230944796486</v>
      </c>
    </row>
    <row r="96" spans="1:16" s="1" customFormat="1" ht="26.25" customHeight="1" thickBot="1">
      <c r="A96" s="12" t="s">
        <v>18</v>
      </c>
      <c r="B96" s="17">
        <v>117416.40000000001</v>
      </c>
      <c r="C96" s="145">
        <v>124151.34000000001</v>
      </c>
      <c r="D96" s="243">
        <f>SUM(D68:D95)</f>
        <v>0.99999999999999978</v>
      </c>
      <c r="E96" s="244">
        <f>SUM(E68:E95)</f>
        <v>0.99999999999999989</v>
      </c>
      <c r="F96" s="57">
        <f t="shared" si="47"/>
        <v>5.7359448935583118E-2</v>
      </c>
      <c r="H96" s="17">
        <v>37743.59399999999</v>
      </c>
      <c r="I96" s="145">
        <v>37825.537000000004</v>
      </c>
      <c r="J96" s="266">
        <f>SUM(J68:J95)</f>
        <v>0.99999999999999978</v>
      </c>
      <c r="K96" s="243">
        <f>SUM(K68:K95)</f>
        <v>1</v>
      </c>
      <c r="L96" s="57">
        <f t="shared" si="48"/>
        <v>2.1710439127766656E-3</v>
      </c>
      <c r="N96" s="37">
        <f t="shared" si="57"/>
        <v>3.2145078540987448</v>
      </c>
      <c r="O96" s="150">
        <f t="shared" si="57"/>
        <v>3.0467280498140417</v>
      </c>
      <c r="P96" s="57">
        <f t="shared" si="50"/>
        <v>-5.2194554158818129E-2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AG57"/>
  <sheetViews>
    <sheetView showGridLines="0" topLeftCell="A3" workbookViewId="0">
      <selection activeCell="X15" sqref="X15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218</v>
      </c>
      <c r="B1" s="4"/>
    </row>
    <row r="3" spans="1:33">
      <c r="A3" s="1" t="s">
        <v>209</v>
      </c>
    </row>
    <row r="4" spans="1:33" ht="15.75" thickBot="1"/>
    <row r="5" spans="1:33" ht="21.75" customHeight="1">
      <c r="A5" s="439" t="s">
        <v>16</v>
      </c>
      <c r="B5" s="422"/>
      <c r="C5" s="422"/>
      <c r="D5" s="422"/>
      <c r="E5" s="430" t="s">
        <v>204</v>
      </c>
      <c r="F5" s="474"/>
      <c r="G5" s="474"/>
      <c r="H5" s="474"/>
      <c r="I5" s="474"/>
      <c r="J5" s="431"/>
      <c r="L5" s="478" t="s">
        <v>205</v>
      </c>
      <c r="M5" s="474"/>
      <c r="N5" s="474"/>
      <c r="O5" s="474"/>
      <c r="P5" s="474"/>
      <c r="Q5" s="431"/>
      <c r="S5" s="480" t="s">
        <v>206</v>
      </c>
      <c r="T5" s="480"/>
      <c r="U5" s="480"/>
    </row>
    <row r="6" spans="1:33" ht="18.75" customHeight="1">
      <c r="A6" s="457"/>
      <c r="B6" s="423"/>
      <c r="C6" s="423"/>
      <c r="D6" s="423"/>
      <c r="E6" s="472">
        <v>2024</v>
      </c>
      <c r="F6" s="470"/>
      <c r="G6" s="471"/>
      <c r="H6" s="475">
        <v>2025</v>
      </c>
      <c r="I6" s="476"/>
      <c r="J6" s="477"/>
      <c r="L6" s="469">
        <f>E6</f>
        <v>2024</v>
      </c>
      <c r="M6" s="470"/>
      <c r="N6" s="471"/>
      <c r="O6" s="472">
        <v>2025</v>
      </c>
      <c r="P6" s="470"/>
      <c r="Q6" s="473"/>
      <c r="S6" s="483" t="s">
        <v>203</v>
      </c>
      <c r="T6" s="482" t="s">
        <v>202</v>
      </c>
      <c r="U6" s="423" t="s">
        <v>12</v>
      </c>
    </row>
    <row r="7" spans="1:33" ht="18.75" customHeight="1" thickBot="1">
      <c r="A7" s="440"/>
      <c r="B7" s="463"/>
      <c r="C7" s="463"/>
      <c r="D7" s="463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29"/>
      <c r="T7" s="417"/>
      <c r="U7" s="463"/>
    </row>
    <row r="8" spans="1:33" ht="24" customHeight="1" thickBot="1">
      <c r="A8" s="12" t="s">
        <v>20</v>
      </c>
      <c r="B8" s="13"/>
      <c r="C8" s="13"/>
      <c r="D8" s="13"/>
      <c r="E8" s="17">
        <v>364653.56999999966</v>
      </c>
      <c r="F8" s="340">
        <v>660740.88999999966</v>
      </c>
      <c r="G8" s="162">
        <v>1025394.4599999993</v>
      </c>
      <c r="H8" s="17">
        <v>383266.95000000007</v>
      </c>
      <c r="I8" s="340">
        <v>640203.14</v>
      </c>
      <c r="J8" s="18">
        <v>1023470.0900000001</v>
      </c>
      <c r="L8" s="334">
        <f t="shared" ref="L8:Q8" si="0">E8/E16</f>
        <v>0.45517289285660739</v>
      </c>
      <c r="M8" s="343">
        <f t="shared" si="0"/>
        <v>0.34247412973324837</v>
      </c>
      <c r="N8" s="338">
        <f t="shared" si="0"/>
        <v>0.37554071021914692</v>
      </c>
      <c r="O8" s="334">
        <f t="shared" si="0"/>
        <v>0.44707370741834579</v>
      </c>
      <c r="P8" s="343">
        <f t="shared" si="0"/>
        <v>0.33687943594556241</v>
      </c>
      <c r="Q8" s="335">
        <f t="shared" si="0"/>
        <v>0.37113559900826026</v>
      </c>
      <c r="S8" s="325">
        <f t="shared" ref="S8:S19" si="1">(H8-E8)/E8</f>
        <v>5.104400870119119E-2</v>
      </c>
      <c r="T8" s="329">
        <f t="shared" ref="T8:T19" si="2">(I8-F8)/F8</f>
        <v>-3.1082910579364419E-2</v>
      </c>
      <c r="U8" s="164">
        <f t="shared" ref="U8:U19" si="3">(J8-G8)/G8</f>
        <v>-1.8767119143584818E-3</v>
      </c>
    </row>
    <row r="9" spans="1:33" s="3" customFormat="1" ht="24" customHeight="1">
      <c r="A9" s="46"/>
      <c r="B9" s="177" t="s">
        <v>33</v>
      </c>
      <c r="C9" s="177"/>
      <c r="D9" s="178"/>
      <c r="E9" s="39">
        <v>290904.66999999969</v>
      </c>
      <c r="F9" s="153">
        <v>353645.78999999963</v>
      </c>
      <c r="G9" s="112">
        <v>644550.45999999926</v>
      </c>
      <c r="H9" s="39">
        <v>298522.38000000006</v>
      </c>
      <c r="I9" s="153">
        <v>340454.83999999991</v>
      </c>
      <c r="J9" s="20">
        <v>638977.22</v>
      </c>
      <c r="K9"/>
      <c r="L9" s="345">
        <f t="shared" ref="L9:Q9" si="4">E9/E8</f>
        <v>0.79775626493935048</v>
      </c>
      <c r="M9" s="346">
        <f t="shared" si="4"/>
        <v>0.53522613077571124</v>
      </c>
      <c r="N9" s="347">
        <f t="shared" si="4"/>
        <v>0.62858781195287494</v>
      </c>
      <c r="O9" s="345">
        <f t="shared" si="4"/>
        <v>0.77888891802436921</v>
      </c>
      <c r="P9" s="346">
        <f t="shared" si="4"/>
        <v>0.53179189342932609</v>
      </c>
      <c r="Q9" s="347">
        <f t="shared" si="4"/>
        <v>0.62432427312067318</v>
      </c>
      <c r="R9"/>
      <c r="S9" s="326">
        <f t="shared" si="1"/>
        <v>2.6186276074565522E-2</v>
      </c>
      <c r="T9" s="330">
        <f t="shared" si="2"/>
        <v>-3.7299892641164296E-2</v>
      </c>
      <c r="U9" s="209">
        <f t="shared" si="3"/>
        <v>-8.6467085912859312E-3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20897.920000000002</v>
      </c>
      <c r="F10" s="154">
        <v>133219.68000000002</v>
      </c>
      <c r="G10" s="119">
        <v>154117.60000000003</v>
      </c>
      <c r="H10" s="19">
        <v>17875.12</v>
      </c>
      <c r="I10" s="154">
        <v>124418.05000000005</v>
      </c>
      <c r="J10" s="20">
        <v>142293.17000000004</v>
      </c>
      <c r="L10" s="345">
        <f t="shared" ref="L10:Q10" si="5">E10/E8</f>
        <v>5.7308968619174692E-2</v>
      </c>
      <c r="M10" s="346">
        <f t="shared" si="5"/>
        <v>0.20162166745878266</v>
      </c>
      <c r="N10" s="347">
        <f t="shared" si="5"/>
        <v>0.15030079253597697</v>
      </c>
      <c r="O10" s="345">
        <f t="shared" si="5"/>
        <v>4.6638824453817361E-2</v>
      </c>
      <c r="P10" s="346">
        <f t="shared" si="5"/>
        <v>0.19434151791258014</v>
      </c>
      <c r="Q10" s="347">
        <f t="shared" si="5"/>
        <v>0.13903012055779768</v>
      </c>
      <c r="S10" s="326">
        <f t="shared" si="1"/>
        <v>-0.14464597433620199</v>
      </c>
      <c r="T10" s="330">
        <f t="shared" si="2"/>
        <v>-6.606854182505148E-2</v>
      </c>
      <c r="U10" s="209">
        <f t="shared" si="3"/>
        <v>-7.6723424190358464E-2</v>
      </c>
    </row>
    <row r="11" spans="1:33" ht="24" customHeight="1" thickBot="1">
      <c r="A11" s="8"/>
      <c r="B11" t="s">
        <v>36</v>
      </c>
      <c r="E11" s="19">
        <v>52850.979999999989</v>
      </c>
      <c r="F11" s="154">
        <v>173875.41999999998</v>
      </c>
      <c r="G11" s="119">
        <v>226726.39999999997</v>
      </c>
      <c r="H11" s="19">
        <v>66869.45</v>
      </c>
      <c r="I11" s="154">
        <v>175330.25000000003</v>
      </c>
      <c r="J11" s="20">
        <v>242199.7</v>
      </c>
      <c r="L11" s="345">
        <f t="shared" ref="L11:Q11" si="6">E11/E8</f>
        <v>0.14493476644147496</v>
      </c>
      <c r="M11" s="346">
        <f t="shared" si="6"/>
        <v>0.26315220176550608</v>
      </c>
      <c r="N11" s="347">
        <f t="shared" si="6"/>
        <v>0.22111139551114808</v>
      </c>
      <c r="O11" s="345">
        <f t="shared" si="6"/>
        <v>0.17447225752181342</v>
      </c>
      <c r="P11" s="346">
        <f t="shared" si="6"/>
        <v>0.27386658865809377</v>
      </c>
      <c r="Q11" s="347">
        <f t="shared" si="6"/>
        <v>0.23664560632152914</v>
      </c>
      <c r="S11" s="326">
        <f t="shared" si="1"/>
        <v>0.26524522345659457</v>
      </c>
      <c r="T11" s="330">
        <f t="shared" si="2"/>
        <v>8.3670825928129789E-3</v>
      </c>
      <c r="U11" s="209">
        <f t="shared" si="3"/>
        <v>6.8246573844069541E-2</v>
      </c>
    </row>
    <row r="12" spans="1:33" ht="24" customHeight="1" thickBot="1">
      <c r="A12" s="12" t="s">
        <v>21</v>
      </c>
      <c r="B12" s="13"/>
      <c r="C12" s="13"/>
      <c r="D12" s="13"/>
      <c r="E12" s="17">
        <v>436478.43000000052</v>
      </c>
      <c r="F12" s="340">
        <v>1268575.3200000024</v>
      </c>
      <c r="G12" s="162">
        <v>1705053.750000003</v>
      </c>
      <c r="H12" s="17">
        <v>474012.16000000038</v>
      </c>
      <c r="I12" s="340">
        <v>1260189.3200000008</v>
      </c>
      <c r="J12" s="18">
        <v>1734201.4800000009</v>
      </c>
      <c r="L12" s="334">
        <f t="shared" ref="L12:Q12" si="7">E12/E16</f>
        <v>0.54482710714339266</v>
      </c>
      <c r="M12" s="343">
        <f t="shared" si="7"/>
        <v>0.6575258702667518</v>
      </c>
      <c r="N12" s="335">
        <f t="shared" si="7"/>
        <v>0.62445928978085308</v>
      </c>
      <c r="O12" s="334">
        <f t="shared" si="7"/>
        <v>0.55292629258165427</v>
      </c>
      <c r="P12" s="343">
        <f t="shared" si="7"/>
        <v>0.66312056405443764</v>
      </c>
      <c r="Q12" s="335">
        <f t="shared" si="7"/>
        <v>0.62886440099173946</v>
      </c>
      <c r="S12" s="327">
        <f t="shared" si="1"/>
        <v>8.5992176062399742E-2</v>
      </c>
      <c r="T12" s="331">
        <f t="shared" si="2"/>
        <v>-6.6105653072311178E-3</v>
      </c>
      <c r="U12" s="328">
        <f t="shared" si="3"/>
        <v>1.7094903899655851E-2</v>
      </c>
    </row>
    <row r="13" spans="1:33" s="3" customFormat="1" ht="24" customHeight="1">
      <c r="A13" s="46"/>
      <c r="B13" s="3" t="s">
        <v>33</v>
      </c>
      <c r="E13" s="31">
        <v>411735.62000000052</v>
      </c>
      <c r="F13" s="341">
        <v>828822.02000000258</v>
      </c>
      <c r="G13" s="357">
        <v>1240557.6400000032</v>
      </c>
      <c r="H13" s="31">
        <v>444477.81000000035</v>
      </c>
      <c r="I13" s="341">
        <v>804072.33000000077</v>
      </c>
      <c r="J13" s="355">
        <v>1248550.1400000011</v>
      </c>
      <c r="K13"/>
      <c r="L13" s="336">
        <f>E13/G13</f>
        <v>0.33189559817631648</v>
      </c>
      <c r="M13" s="344">
        <f>F13/G13</f>
        <v>0.66810440182368347</v>
      </c>
      <c r="N13" s="337">
        <f>G13/$G$12</f>
        <v>0.72757685204938605</v>
      </c>
      <c r="O13" s="336">
        <f>H13/J13</f>
        <v>0.35599516251706159</v>
      </c>
      <c r="P13" s="344">
        <f>I13/J13</f>
        <v>0.64400483748293846</v>
      </c>
      <c r="Q13" s="337">
        <f>J13/$J$12</f>
        <v>0.71995679533153234</v>
      </c>
      <c r="R13"/>
      <c r="S13" s="326">
        <f t="shared" si="1"/>
        <v>7.9522364375469348E-2</v>
      </c>
      <c r="T13" s="330">
        <f t="shared" si="2"/>
        <v>-2.9861284332192005E-2</v>
      </c>
      <c r="U13" s="209">
        <f t="shared" si="3"/>
        <v>6.4426671863452344E-3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15635.22</v>
      </c>
      <c r="F14" s="154">
        <v>135477.2699999999</v>
      </c>
      <c r="G14" s="119">
        <v>151112.4899999999</v>
      </c>
      <c r="H14" s="19">
        <v>18305.730000000018</v>
      </c>
      <c r="I14" s="154">
        <v>144610.61999999988</v>
      </c>
      <c r="J14" s="20">
        <v>162916.34999999989</v>
      </c>
      <c r="L14" s="345">
        <f>E14/G14</f>
        <v>0.10346742350681938</v>
      </c>
      <c r="M14" s="346">
        <f>F14/G14</f>
        <v>0.89653257649318063</v>
      </c>
      <c r="N14" s="410">
        <f t="shared" ref="N14:N15" si="8">G14/$G$12</f>
        <v>8.8626232457480969E-2</v>
      </c>
      <c r="O14" s="345">
        <f>H14/J14</f>
        <v>0.11236275548770906</v>
      </c>
      <c r="P14" s="346">
        <f>I14/J14</f>
        <v>0.88763724451229098</v>
      </c>
      <c r="Q14" s="410">
        <f t="shared" ref="Q14:Q15" si="9">J14/$J$12</f>
        <v>9.394315013501188E-2</v>
      </c>
      <c r="S14" s="326">
        <f t="shared" si="1"/>
        <v>0.17080092253259108</v>
      </c>
      <c r="T14" s="330">
        <f t="shared" si="2"/>
        <v>6.7416106037566176E-2</v>
      </c>
      <c r="U14" s="209">
        <f t="shared" si="3"/>
        <v>7.8113066630031661E-2</v>
      </c>
    </row>
    <row r="15" spans="1:33" ht="24" customHeight="1" thickBot="1">
      <c r="A15" s="8"/>
      <c r="B15" t="s">
        <v>36</v>
      </c>
      <c r="E15" s="19">
        <v>9107.5900000000056</v>
      </c>
      <c r="F15" s="154">
        <v>304276.02999999991</v>
      </c>
      <c r="G15" s="119">
        <v>313383.61999999994</v>
      </c>
      <c r="H15" s="19">
        <v>11228.620000000004</v>
      </c>
      <c r="I15" s="154">
        <v>311506.37000000005</v>
      </c>
      <c r="J15" s="20">
        <v>322734.99000000005</v>
      </c>
      <c r="L15" s="348">
        <f>E15/G15</f>
        <v>2.9062112435870157E-2</v>
      </c>
      <c r="M15" s="349">
        <f>F15/G15</f>
        <v>0.9709378875641298</v>
      </c>
      <c r="N15" s="347">
        <f t="shared" si="8"/>
        <v>0.18379691549313293</v>
      </c>
      <c r="O15" s="348">
        <f>H15/J15</f>
        <v>3.479207507063304E-2</v>
      </c>
      <c r="P15" s="349">
        <f>I15/J15</f>
        <v>0.96520792492936702</v>
      </c>
      <c r="Q15" s="347">
        <f t="shared" si="9"/>
        <v>0.18610005453345588</v>
      </c>
      <c r="S15" s="326">
        <f t="shared" si="1"/>
        <v>0.23288597751984855</v>
      </c>
      <c r="T15" s="330">
        <f t="shared" si="2"/>
        <v>2.3762437021411592E-2</v>
      </c>
      <c r="U15" s="209">
        <f t="shared" si="3"/>
        <v>2.9840008868364319E-2</v>
      </c>
    </row>
    <row r="16" spans="1:33" ht="24" customHeight="1" thickBot="1">
      <c r="A16" s="12" t="s">
        <v>12</v>
      </c>
      <c r="B16" s="13"/>
      <c r="C16" s="13"/>
      <c r="D16" s="13"/>
      <c r="E16" s="17">
        <v>801132.00000000012</v>
      </c>
      <c r="F16" s="340">
        <v>1929316.2100000018</v>
      </c>
      <c r="G16" s="162">
        <v>2730448.2100000023</v>
      </c>
      <c r="H16" s="17">
        <v>857279.11000000045</v>
      </c>
      <c r="I16" s="340">
        <v>1900392.4600000007</v>
      </c>
      <c r="J16" s="18">
        <v>2757671.5700000017</v>
      </c>
      <c r="L16" s="334">
        <f>L8+L12</f>
        <v>1</v>
      </c>
      <c r="M16" s="343">
        <f t="shared" ref="M16:N16" si="10">M8+M12</f>
        <v>1.0000000000000002</v>
      </c>
      <c r="N16" s="338">
        <f t="shared" si="10"/>
        <v>1</v>
      </c>
      <c r="O16" s="334">
        <f t="shared" ref="O16:Q16" si="11">O8+O12</f>
        <v>1</v>
      </c>
      <c r="P16" s="343">
        <f t="shared" si="11"/>
        <v>1</v>
      </c>
      <c r="Q16" s="335">
        <f t="shared" si="11"/>
        <v>0.99999999999999978</v>
      </c>
      <c r="S16" s="327">
        <f t="shared" si="1"/>
        <v>7.0084717624561657E-2</v>
      </c>
      <c r="T16" s="331">
        <f t="shared" si="2"/>
        <v>-1.4991710456836485E-2</v>
      </c>
      <c r="U16" s="328">
        <f t="shared" si="3"/>
        <v>9.9702898228563666E-3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702640.29000000027</v>
      </c>
      <c r="F17" s="342">
        <f t="shared" ref="F17:G17" si="12">F9+F13</f>
        <v>1182467.8100000022</v>
      </c>
      <c r="G17" s="324">
        <f t="shared" si="12"/>
        <v>1885108.1000000024</v>
      </c>
      <c r="H17" s="180">
        <f>H9+H13</f>
        <v>743000.19000000041</v>
      </c>
      <c r="I17" s="342">
        <f t="shared" ref="I17:J17" si="13">I9+I13</f>
        <v>1144527.1700000006</v>
      </c>
      <c r="J17" s="356">
        <f t="shared" si="13"/>
        <v>1887527.360000001</v>
      </c>
      <c r="K17"/>
      <c r="L17" s="336">
        <f t="shared" ref="L17:Q17" si="14">E17/E16</f>
        <v>0.87705932355716687</v>
      </c>
      <c r="M17" s="344">
        <f t="shared" si="14"/>
        <v>0.61289476751973226</v>
      </c>
      <c r="N17" s="339">
        <f t="shared" si="14"/>
        <v>0.69040243762763065</v>
      </c>
      <c r="O17" s="336">
        <f t="shared" si="14"/>
        <v>0.86669578359374699</v>
      </c>
      <c r="P17" s="344">
        <f t="shared" si="14"/>
        <v>0.6022583198419974</v>
      </c>
      <c r="Q17" s="337">
        <f t="shared" si="14"/>
        <v>0.68446416191613413</v>
      </c>
      <c r="R17"/>
      <c r="S17" s="326">
        <f t="shared" si="1"/>
        <v>5.7440344048588679E-2</v>
      </c>
      <c r="T17" s="330">
        <f t="shared" si="2"/>
        <v>-3.2085981266586412E-2</v>
      </c>
      <c r="U17" s="209">
        <f t="shared" si="3"/>
        <v>1.2833534586152429E-3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36533.14</v>
      </c>
      <c r="F18" s="154">
        <f t="shared" ref="F18:G18" si="15">F10+F14</f>
        <v>268696.94999999995</v>
      </c>
      <c r="G18" s="119">
        <f t="shared" si="15"/>
        <v>305230.08999999997</v>
      </c>
      <c r="H18" s="19">
        <f>H10+H14</f>
        <v>36180.85000000002</v>
      </c>
      <c r="I18" s="154">
        <f t="shared" ref="I18:J18" si="16">I10+I14</f>
        <v>269028.66999999993</v>
      </c>
      <c r="J18" s="20">
        <f t="shared" si="16"/>
        <v>305209.5199999999</v>
      </c>
      <c r="L18" s="345">
        <f t="shared" ref="L18:Q18" si="17">E18/E16</f>
        <v>4.5601898313885843E-2</v>
      </c>
      <c r="M18" s="346">
        <f t="shared" si="17"/>
        <v>0.13927056052672657</v>
      </c>
      <c r="N18" s="323">
        <f t="shared" si="17"/>
        <v>0.11178754055181281</v>
      </c>
      <c r="O18" s="345">
        <f t="shared" si="17"/>
        <v>4.2204282803531751E-2</v>
      </c>
      <c r="P18" s="346">
        <f t="shared" si="17"/>
        <v>0.14156479551597453</v>
      </c>
      <c r="Q18" s="347">
        <f t="shared" si="17"/>
        <v>0.11067652991034016</v>
      </c>
      <c r="S18" s="326">
        <f t="shared" si="1"/>
        <v>-9.6430254831634792E-3</v>
      </c>
      <c r="T18" s="330">
        <f t="shared" si="2"/>
        <v>1.2345506713045016E-3</v>
      </c>
      <c r="U18" s="209">
        <f t="shared" si="3"/>
        <v>-6.7391783031827549E-5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61958.569999999992</v>
      </c>
      <c r="F19" s="155">
        <f t="shared" ref="F19:G19" si="18">F11+F15</f>
        <v>478151.4499999999</v>
      </c>
      <c r="G19" s="123">
        <f t="shared" si="18"/>
        <v>540110.0199999999</v>
      </c>
      <c r="H19" s="21">
        <f>H11+H15</f>
        <v>78098.070000000007</v>
      </c>
      <c r="I19" s="155">
        <f t="shared" ref="I19:J19" si="19">I11+I15</f>
        <v>486836.62000000011</v>
      </c>
      <c r="J19" s="22">
        <f t="shared" si="19"/>
        <v>564934.69000000006</v>
      </c>
      <c r="L19" s="348">
        <f t="shared" ref="L19:Q19" si="20">E19/E16</f>
        <v>7.7338778128947516E-2</v>
      </c>
      <c r="M19" s="349">
        <f t="shared" si="20"/>
        <v>0.24783467195354122</v>
      </c>
      <c r="N19" s="351">
        <f t="shared" si="20"/>
        <v>0.19781002182055651</v>
      </c>
      <c r="O19" s="348">
        <f t="shared" si="20"/>
        <v>9.1099933602721256E-2</v>
      </c>
      <c r="P19" s="349">
        <f t="shared" si="20"/>
        <v>0.25617688464202809</v>
      </c>
      <c r="Q19" s="350">
        <f t="shared" si="20"/>
        <v>0.20485930817352543</v>
      </c>
      <c r="S19" s="332">
        <f t="shared" si="1"/>
        <v>0.26048858132135744</v>
      </c>
      <c r="T19" s="333">
        <f t="shared" si="2"/>
        <v>1.8164056597549206E-2</v>
      </c>
      <c r="U19" s="208">
        <f t="shared" si="3"/>
        <v>4.5962246728916752E-2</v>
      </c>
    </row>
    <row r="20" spans="1:33" ht="6.75" customHeight="1"/>
    <row r="22" spans="1:33" ht="25.5" customHeight="1">
      <c r="A22" s="1" t="s">
        <v>208</v>
      </c>
    </row>
    <row r="23" spans="1:33" ht="15.75" thickBot="1"/>
    <row r="24" spans="1:33" ht="21.75" customHeight="1">
      <c r="A24" s="439" t="s">
        <v>16</v>
      </c>
      <c r="B24" s="422"/>
      <c r="C24" s="422"/>
      <c r="D24" s="422"/>
      <c r="E24" s="430" t="s">
        <v>204</v>
      </c>
      <c r="F24" s="474"/>
      <c r="G24" s="474"/>
      <c r="H24" s="474"/>
      <c r="I24" s="474"/>
      <c r="J24" s="431"/>
      <c r="L24" s="478" t="s">
        <v>205</v>
      </c>
      <c r="M24" s="474"/>
      <c r="N24" s="474"/>
      <c r="O24" s="474"/>
      <c r="P24" s="474"/>
      <c r="Q24" s="431"/>
      <c r="S24" s="480" t="s">
        <v>206</v>
      </c>
      <c r="T24" s="480"/>
      <c r="U24" s="480"/>
    </row>
    <row r="25" spans="1:33" ht="18.75" customHeight="1">
      <c r="A25" s="457"/>
      <c r="B25" s="423"/>
      <c r="C25" s="423"/>
      <c r="D25" s="423"/>
      <c r="E25" s="472">
        <v>2024</v>
      </c>
      <c r="F25" s="470"/>
      <c r="G25" s="471"/>
      <c r="H25" s="475">
        <v>2025</v>
      </c>
      <c r="I25" s="476"/>
      <c r="J25" s="477"/>
      <c r="L25" s="469">
        <f>E25</f>
        <v>2024</v>
      </c>
      <c r="M25" s="470"/>
      <c r="N25" s="471"/>
      <c r="O25" s="472">
        <v>2025</v>
      </c>
      <c r="P25" s="470"/>
      <c r="Q25" s="473"/>
      <c r="S25" s="483" t="s">
        <v>203</v>
      </c>
      <c r="T25" s="482" t="s">
        <v>202</v>
      </c>
      <c r="U25" s="423" t="s">
        <v>12</v>
      </c>
    </row>
    <row r="26" spans="1:33" ht="18.75" customHeight="1" thickBot="1">
      <c r="A26" s="440"/>
      <c r="B26" s="463"/>
      <c r="C26" s="463"/>
      <c r="D26" s="463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29"/>
      <c r="T26" s="417"/>
      <c r="U26" s="463"/>
    </row>
    <row r="27" spans="1:33" ht="24" customHeight="1" thickBot="1">
      <c r="A27" s="12" t="s">
        <v>20</v>
      </c>
      <c r="B27" s="13"/>
      <c r="C27" s="13"/>
      <c r="D27" s="13"/>
      <c r="E27" s="17">
        <v>75114.697999999902</v>
      </c>
      <c r="F27" s="340">
        <v>126474.22900000006</v>
      </c>
      <c r="G27" s="162">
        <v>201588.92699999997</v>
      </c>
      <c r="H27" s="17">
        <v>78101.191999999981</v>
      </c>
      <c r="I27" s="340">
        <v>125739.19599999997</v>
      </c>
      <c r="J27" s="18">
        <v>203840.38799999992</v>
      </c>
      <c r="L27" s="334">
        <f t="shared" ref="L27:Q27" si="21">E27/E35</f>
        <v>0.36954526076111877</v>
      </c>
      <c r="M27" s="343">
        <f t="shared" si="21"/>
        <v>0.302824725314152</v>
      </c>
      <c r="N27" s="338">
        <f t="shared" si="21"/>
        <v>0.32466648353676658</v>
      </c>
      <c r="O27" s="334">
        <f t="shared" si="21"/>
        <v>0.37700755692631877</v>
      </c>
      <c r="P27" s="343">
        <f t="shared" si="21"/>
        <v>0.3075864320404017</v>
      </c>
      <c r="Q27" s="335">
        <f t="shared" si="21"/>
        <v>0.33093450648440109</v>
      </c>
      <c r="S27" s="325">
        <f t="shared" ref="S27:S38" si="22">(H27-E27)/E27</f>
        <v>3.9759116118660065E-2</v>
      </c>
      <c r="T27" s="329">
        <f t="shared" ref="T27:T38" si="23">(I27-F27)/F27</f>
        <v>-5.8117215326143421E-3</v>
      </c>
      <c r="U27" s="164">
        <f t="shared" ref="U27:U38" si="24">(J27-G27)/G27</f>
        <v>1.1168574750139685E-2</v>
      </c>
    </row>
    <row r="28" spans="1:33" ht="24" customHeight="1">
      <c r="A28" s="46"/>
      <c r="B28" s="177" t="s">
        <v>33</v>
      </c>
      <c r="C28" s="177"/>
      <c r="D28" s="178"/>
      <c r="E28" s="39">
        <v>67586.792999999903</v>
      </c>
      <c r="F28" s="153">
        <v>97813.34900000006</v>
      </c>
      <c r="G28" s="112">
        <v>165400.14199999996</v>
      </c>
      <c r="H28" s="39">
        <v>69937.801999999981</v>
      </c>
      <c r="I28" s="153">
        <v>96678.400999999954</v>
      </c>
      <c r="J28" s="20">
        <v>166616.20299999992</v>
      </c>
      <c r="L28" s="345">
        <f t="shared" ref="L28:Q28" si="25">E28/E27</f>
        <v>0.89978119861441752</v>
      </c>
      <c r="M28" s="346">
        <f t="shared" si="25"/>
        <v>0.77338561202061185</v>
      </c>
      <c r="N28" s="347">
        <f t="shared" si="25"/>
        <v>0.82048227777907656</v>
      </c>
      <c r="O28" s="345">
        <f t="shared" si="25"/>
        <v>0.89547675533556514</v>
      </c>
      <c r="P28" s="346">
        <f t="shared" si="25"/>
        <v>0.76888038157966254</v>
      </c>
      <c r="Q28" s="347">
        <f t="shared" si="25"/>
        <v>0.81738562526676506</v>
      </c>
      <c r="S28" s="326">
        <f t="shared" si="22"/>
        <v>3.4785035591200213E-2</v>
      </c>
      <c r="T28" s="330">
        <f t="shared" si="23"/>
        <v>-1.1603201522116425E-2</v>
      </c>
      <c r="U28" s="209">
        <f t="shared" si="24"/>
        <v>7.3522367350806637E-3</v>
      </c>
    </row>
    <row r="29" spans="1:33" ht="24" customHeight="1">
      <c r="A29" s="8"/>
      <c r="B29" t="s">
        <v>37</v>
      </c>
      <c r="E29" s="19">
        <v>2951.4679999999998</v>
      </c>
      <c r="F29" s="154">
        <v>19451.81600000001</v>
      </c>
      <c r="G29" s="119">
        <v>22403.284000000011</v>
      </c>
      <c r="H29" s="19">
        <v>2844.878000000002</v>
      </c>
      <c r="I29" s="154">
        <v>18725.771000000001</v>
      </c>
      <c r="J29" s="20">
        <v>21570.649000000001</v>
      </c>
      <c r="L29" s="345">
        <f t="shared" ref="L29:Q29" si="26">E29/E27</f>
        <v>3.9292815901356665E-2</v>
      </c>
      <c r="M29" s="346">
        <f t="shared" si="26"/>
        <v>0.15380062921751433</v>
      </c>
      <c r="N29" s="347">
        <f t="shared" si="26"/>
        <v>0.1111335048675566</v>
      </c>
      <c r="O29" s="345">
        <f t="shared" si="26"/>
        <v>3.6425538806117104E-2</v>
      </c>
      <c r="P29" s="346">
        <f t="shared" si="26"/>
        <v>0.14892548700565897</v>
      </c>
      <c r="Q29" s="347">
        <f t="shared" si="26"/>
        <v>0.10582127129781567</v>
      </c>
      <c r="S29" s="326">
        <f t="shared" si="22"/>
        <v>-3.6114231968633191E-2</v>
      </c>
      <c r="T29" s="330">
        <f t="shared" si="23"/>
        <v>-3.732530679911885E-2</v>
      </c>
      <c r="U29" s="209">
        <f t="shared" si="24"/>
        <v>-3.7165756591757214E-2</v>
      </c>
    </row>
    <row r="30" spans="1:33" ht="24" customHeight="1" thickBot="1">
      <c r="A30" s="8"/>
      <c r="B30" t="s">
        <v>36</v>
      </c>
      <c r="E30" s="19">
        <v>4576.4370000000008</v>
      </c>
      <c r="F30" s="154">
        <v>9209.0640000000003</v>
      </c>
      <c r="G30" s="119">
        <v>13785.501</v>
      </c>
      <c r="H30" s="19">
        <v>5318.5120000000024</v>
      </c>
      <c r="I30" s="154">
        <v>10335.023999999999</v>
      </c>
      <c r="J30" s="20">
        <v>15653.536000000002</v>
      </c>
      <c r="L30" s="345">
        <f t="shared" ref="L30:Q30" si="27">E30/E27</f>
        <v>6.0925985484225828E-2</v>
      </c>
      <c r="M30" s="346">
        <f t="shared" si="27"/>
        <v>7.281375876187389E-2</v>
      </c>
      <c r="N30" s="347">
        <f t="shared" si="27"/>
        <v>6.8384217353366847E-2</v>
      </c>
      <c r="O30" s="345">
        <f t="shared" si="27"/>
        <v>6.80977058583178E-2</v>
      </c>
      <c r="P30" s="346">
        <f t="shared" si="27"/>
        <v>8.2194131414678379E-2</v>
      </c>
      <c r="Q30" s="347">
        <f t="shared" si="27"/>
        <v>7.6793103435419327E-2</v>
      </c>
      <c r="S30" s="326">
        <f t="shared" si="22"/>
        <v>0.16215125434918071</v>
      </c>
      <c r="T30" s="330">
        <f t="shared" si="23"/>
        <v>0.12226649744208522</v>
      </c>
      <c r="U30" s="209">
        <f t="shared" si="24"/>
        <v>0.13550722603407753</v>
      </c>
    </row>
    <row r="31" spans="1:33" ht="24" customHeight="1" thickBot="1">
      <c r="A31" s="12" t="s">
        <v>21</v>
      </c>
      <c r="B31" s="13"/>
      <c r="C31" s="13"/>
      <c r="D31" s="13"/>
      <c r="E31" s="17">
        <v>128147.81399999974</v>
      </c>
      <c r="F31" s="340">
        <v>291174.06200000009</v>
      </c>
      <c r="G31" s="162">
        <v>419321.87599999981</v>
      </c>
      <c r="H31" s="17">
        <v>129059.62100000006</v>
      </c>
      <c r="I31" s="340">
        <v>283053.8550000001</v>
      </c>
      <c r="J31" s="18">
        <v>412113.47600000014</v>
      </c>
      <c r="L31" s="334">
        <f t="shared" ref="L31:Q31" si="28">E31/E35</f>
        <v>0.63045473923888118</v>
      </c>
      <c r="M31" s="343">
        <f t="shared" si="28"/>
        <v>0.69717527468584806</v>
      </c>
      <c r="N31" s="335">
        <f t="shared" si="28"/>
        <v>0.67533351646323336</v>
      </c>
      <c r="O31" s="334">
        <f t="shared" si="28"/>
        <v>0.62299244307368129</v>
      </c>
      <c r="P31" s="343">
        <f t="shared" si="28"/>
        <v>0.69241356795959841</v>
      </c>
      <c r="Q31" s="335">
        <f t="shared" si="28"/>
        <v>0.66906549351559896</v>
      </c>
      <c r="S31" s="327">
        <f t="shared" si="22"/>
        <v>7.1152754896023646E-3</v>
      </c>
      <c r="T31" s="331">
        <f t="shared" si="23"/>
        <v>-2.788781028167266E-2</v>
      </c>
      <c r="U31" s="328">
        <f t="shared" si="24"/>
        <v>-1.7190612778808796E-2</v>
      </c>
    </row>
    <row r="32" spans="1:33" ht="24" customHeight="1">
      <c r="A32" s="46"/>
      <c r="B32" s="3" t="s">
        <v>33</v>
      </c>
      <c r="C32" s="3"/>
      <c r="D32" s="3"/>
      <c r="E32" s="19">
        <v>125024.14999999975</v>
      </c>
      <c r="F32" s="154">
        <v>248599.74500000008</v>
      </c>
      <c r="G32" s="119">
        <v>373623.89499999984</v>
      </c>
      <c r="H32" s="19">
        <v>124979.55000000005</v>
      </c>
      <c r="I32" s="154">
        <v>237582.80500000011</v>
      </c>
      <c r="J32" s="20">
        <v>362562.35500000016</v>
      </c>
      <c r="L32" s="336">
        <f>E32/G32</f>
        <v>0.33462568019103756</v>
      </c>
      <c r="M32" s="344">
        <f>F32/G32</f>
        <v>0.66537431980896244</v>
      </c>
      <c r="N32" s="337">
        <f t="shared" ref="N32:N34" si="29">L32+M32</f>
        <v>1</v>
      </c>
      <c r="O32" s="336">
        <f>H32/J32</f>
        <v>0.34471187721626528</v>
      </c>
      <c r="P32" s="344">
        <f>I32/J32</f>
        <v>0.65528812278373472</v>
      </c>
      <c r="Q32" s="337">
        <f t="shared" ref="Q32:Q34" si="30">O32+P32</f>
        <v>1</v>
      </c>
      <c r="S32" s="326">
        <f t="shared" si="22"/>
        <v>-3.5673107955303294E-4</v>
      </c>
      <c r="T32" s="330">
        <f t="shared" si="23"/>
        <v>-4.4315974660392228E-2</v>
      </c>
      <c r="U32" s="209">
        <f t="shared" si="24"/>
        <v>-2.9606082876470447E-2</v>
      </c>
    </row>
    <row r="33" spans="1:21" ht="24" customHeight="1">
      <c r="A33" s="8"/>
      <c r="B33" s="3" t="s">
        <v>37</v>
      </c>
      <c r="D33" s="3"/>
      <c r="E33" s="19">
        <v>2040.0739999999992</v>
      </c>
      <c r="F33" s="154">
        <v>16609.881999999987</v>
      </c>
      <c r="G33" s="119">
        <v>18649.955999999987</v>
      </c>
      <c r="H33" s="19">
        <v>2608.1830000000023</v>
      </c>
      <c r="I33" s="154">
        <v>17704.024000000001</v>
      </c>
      <c r="J33" s="20">
        <v>20312.207000000002</v>
      </c>
      <c r="L33" s="345">
        <f>E33/G33</f>
        <v>0.10938760391713527</v>
      </c>
      <c r="M33" s="346">
        <f>F33/G33</f>
        <v>0.89061239608286469</v>
      </c>
      <c r="N33" s="347">
        <f t="shared" si="29"/>
        <v>1</v>
      </c>
      <c r="O33" s="345">
        <f>H33/J33</f>
        <v>0.1284047075731358</v>
      </c>
      <c r="P33" s="346">
        <f>I33/J33</f>
        <v>0.87159529242686429</v>
      </c>
      <c r="Q33" s="347">
        <f t="shared" si="30"/>
        <v>1</v>
      </c>
      <c r="S33" s="326">
        <f t="shared" si="22"/>
        <v>0.27847470238824834</v>
      </c>
      <c r="T33" s="330">
        <f t="shared" si="23"/>
        <v>6.5872954425565164E-2</v>
      </c>
      <c r="U33" s="209">
        <f t="shared" si="24"/>
        <v>8.9128950223797632E-2</v>
      </c>
    </row>
    <row r="34" spans="1:21" ht="24" customHeight="1" thickBot="1">
      <c r="A34" s="8"/>
      <c r="B34" t="s">
        <v>36</v>
      </c>
      <c r="E34" s="19">
        <v>1083.5899999999995</v>
      </c>
      <c r="F34" s="154">
        <v>25964.434999999983</v>
      </c>
      <c r="G34" s="119">
        <v>27048.024999999983</v>
      </c>
      <c r="H34" s="19">
        <v>1471.8880000000004</v>
      </c>
      <c r="I34" s="154">
        <v>27767.026000000005</v>
      </c>
      <c r="J34" s="20">
        <v>29238.914000000004</v>
      </c>
      <c r="L34" s="348">
        <f>E34/G34</f>
        <v>4.0061705059796421E-2</v>
      </c>
      <c r="M34" s="349">
        <f>F34/G34</f>
        <v>0.95993829494020355</v>
      </c>
      <c r="N34" s="350">
        <f t="shared" si="29"/>
        <v>1</v>
      </c>
      <c r="O34" s="348">
        <f>H34/J34</f>
        <v>5.0340036569073675E-2</v>
      </c>
      <c r="P34" s="349">
        <f>I34/J34</f>
        <v>0.9496599634309264</v>
      </c>
      <c r="Q34" s="350">
        <f t="shared" si="30"/>
        <v>1</v>
      </c>
      <c r="S34" s="326">
        <f t="shared" si="22"/>
        <v>0.35834402310837227</v>
      </c>
      <c r="T34" s="330">
        <f t="shared" si="23"/>
        <v>6.9425388998452048E-2</v>
      </c>
      <c r="U34" s="209">
        <f t="shared" si="24"/>
        <v>8.0999962104442838E-2</v>
      </c>
    </row>
    <row r="35" spans="1:21" ht="24" customHeight="1" thickBot="1">
      <c r="A35" s="12" t="s">
        <v>12</v>
      </c>
      <c r="B35" s="13"/>
      <c r="C35" s="13"/>
      <c r="D35" s="13"/>
      <c r="E35" s="17">
        <v>203262.51199999964</v>
      </c>
      <c r="F35" s="340">
        <v>417648.29100000014</v>
      </c>
      <c r="G35" s="162">
        <v>620910.80299999984</v>
      </c>
      <c r="H35" s="17">
        <v>207160.81300000002</v>
      </c>
      <c r="I35" s="340">
        <v>408793.05100000004</v>
      </c>
      <c r="J35" s="18">
        <v>615953.86400000006</v>
      </c>
      <c r="L35" s="334">
        <f>L27+L31</f>
        <v>1</v>
      </c>
      <c r="M35" s="343">
        <f t="shared" ref="M35:Q35" si="31">M27+M31</f>
        <v>1</v>
      </c>
      <c r="N35" s="338">
        <f t="shared" si="31"/>
        <v>1</v>
      </c>
      <c r="O35" s="334">
        <f t="shared" si="31"/>
        <v>1</v>
      </c>
      <c r="P35" s="343">
        <f t="shared" si="31"/>
        <v>1</v>
      </c>
      <c r="Q35" s="335">
        <f t="shared" si="31"/>
        <v>1</v>
      </c>
      <c r="S35" s="327">
        <f t="shared" si="22"/>
        <v>1.9178652087111822E-2</v>
      </c>
      <c r="T35" s="331">
        <f t="shared" si="23"/>
        <v>-2.120262477022827E-2</v>
      </c>
      <c r="U35" s="328">
        <f t="shared" si="24"/>
        <v>-7.9833350878254598E-3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192610.94299999965</v>
      </c>
      <c r="F36" s="342">
        <f t="shared" ref="F36:G36" si="32">F28+F32</f>
        <v>346413.09400000016</v>
      </c>
      <c r="G36" s="324">
        <f t="shared" si="32"/>
        <v>539024.03699999978</v>
      </c>
      <c r="H36" s="180">
        <f>H28+H32</f>
        <v>194917.35200000001</v>
      </c>
      <c r="I36" s="342">
        <f t="shared" ref="I36:J36" si="33">I28+I32</f>
        <v>334261.20600000006</v>
      </c>
      <c r="J36" s="356">
        <f t="shared" si="33"/>
        <v>529178.55800000008</v>
      </c>
      <c r="L36" s="336">
        <f>E36/E35</f>
        <v>0.94759698236928214</v>
      </c>
      <c r="M36" s="344">
        <f t="shared" ref="M36" si="34">F36/F35</f>
        <v>0.82943735546136843</v>
      </c>
      <c r="N36" s="339">
        <f t="shared" ref="N36" si="35">G36/G35</f>
        <v>0.86811831006264506</v>
      </c>
      <c r="O36" s="336">
        <f t="shared" ref="O36" si="36">H36/H35</f>
        <v>0.94089875965103498</v>
      </c>
      <c r="P36" s="344">
        <f t="shared" ref="P36" si="37">I36/I35</f>
        <v>0.81767829756969146</v>
      </c>
      <c r="Q36" s="337">
        <f t="shared" ref="Q36" si="38">J36/J35</f>
        <v>0.85912044542349042</v>
      </c>
      <c r="S36" s="326">
        <f t="shared" si="22"/>
        <v>1.1974444255747025E-2</v>
      </c>
      <c r="T36" s="330">
        <f t="shared" si="23"/>
        <v>-3.5079182081957004E-2</v>
      </c>
      <c r="U36" s="209">
        <f t="shared" si="24"/>
        <v>-1.8265380250565164E-2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4991.5419999999995</v>
      </c>
      <c r="F37" s="154">
        <f t="shared" ref="F37:G37" si="39">F29+F33</f>
        <v>36061.697999999997</v>
      </c>
      <c r="G37" s="119">
        <f t="shared" si="39"/>
        <v>41053.24</v>
      </c>
      <c r="H37" s="19">
        <f>H29+H33</f>
        <v>5453.0610000000042</v>
      </c>
      <c r="I37" s="154">
        <f t="shared" ref="I37:J37" si="40">I29+I33</f>
        <v>36429.794999999998</v>
      </c>
      <c r="J37" s="20">
        <f t="shared" si="40"/>
        <v>41882.856</v>
      </c>
      <c r="L37" s="345">
        <f>E37/E35</f>
        <v>2.4557120498441977E-2</v>
      </c>
      <c r="M37" s="346">
        <f t="shared" ref="M37" si="41">F37/F35</f>
        <v>8.6344655963167788E-2</v>
      </c>
      <c r="N37" s="323">
        <f t="shared" ref="N37" si="42">G37/G35</f>
        <v>6.6117773763391924E-2</v>
      </c>
      <c r="O37" s="345">
        <f t="shared" ref="O37" si="43">H37/H35</f>
        <v>2.6322840314398667E-2</v>
      </c>
      <c r="P37" s="346">
        <f t="shared" ref="P37" si="44">I37/I35</f>
        <v>8.9115494773906997E-2</v>
      </c>
      <c r="Q37" s="347">
        <f t="shared" ref="Q37" si="45">J37/J35</f>
        <v>6.7996742041705902E-2</v>
      </c>
      <c r="S37" s="326">
        <f t="shared" si="22"/>
        <v>9.2460205683935912E-2</v>
      </c>
      <c r="T37" s="330">
        <f t="shared" si="23"/>
        <v>1.0207422845147269E-2</v>
      </c>
      <c r="U37" s="209">
        <f t="shared" si="24"/>
        <v>2.0208295374494239E-2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5660.027</v>
      </c>
      <c r="F38" s="155">
        <f t="shared" ref="F38:G38" si="46">F30+F34</f>
        <v>35173.498999999982</v>
      </c>
      <c r="G38" s="123">
        <f t="shared" si="46"/>
        <v>40833.525999999983</v>
      </c>
      <c r="H38" s="21">
        <f>H30+H34</f>
        <v>6790.4000000000033</v>
      </c>
      <c r="I38" s="155">
        <f t="shared" ref="I38:J38" si="47">I30+I34</f>
        <v>38102.050000000003</v>
      </c>
      <c r="J38" s="22">
        <f t="shared" si="47"/>
        <v>44892.450000000004</v>
      </c>
      <c r="L38" s="348">
        <f>E38/E35</f>
        <v>2.7845897132275969E-2</v>
      </c>
      <c r="M38" s="349">
        <f t="shared" ref="M38" si="48">F38/F35</f>
        <v>8.4217988575463767E-2</v>
      </c>
      <c r="N38" s="351">
        <f t="shared" ref="N38" si="49">G38/G35</f>
        <v>6.5763916173962905E-2</v>
      </c>
      <c r="O38" s="348">
        <f t="shared" ref="O38" si="50">H38/H35</f>
        <v>3.2778400034566398E-2</v>
      </c>
      <c r="P38" s="349">
        <f t="shared" ref="P38" si="51">I38/I35</f>
        <v>9.3206207656401668E-2</v>
      </c>
      <c r="Q38" s="350">
        <f t="shared" ref="Q38" si="52">J38/J35</f>
        <v>7.2882812534803748E-2</v>
      </c>
      <c r="S38" s="332">
        <f t="shared" si="22"/>
        <v>0.19971159148180798</v>
      </c>
      <c r="T38" s="333">
        <f t="shared" si="23"/>
        <v>8.3260155607493669E-2</v>
      </c>
      <c r="U38" s="208">
        <f t="shared" si="24"/>
        <v>9.9401751394185806E-2</v>
      </c>
    </row>
    <row r="41" spans="1:21">
      <c r="A41" s="1" t="s">
        <v>207</v>
      </c>
    </row>
    <row r="42" spans="1:21" ht="15.75" thickBot="1"/>
    <row r="43" spans="1:21" ht="22.5" customHeight="1">
      <c r="A43" s="439" t="s">
        <v>16</v>
      </c>
      <c r="B43" s="422"/>
      <c r="C43" s="422"/>
      <c r="D43" s="422"/>
      <c r="E43" s="430" t="s">
        <v>204</v>
      </c>
      <c r="F43" s="474"/>
      <c r="G43" s="474"/>
      <c r="H43" s="474"/>
      <c r="I43" s="474"/>
      <c r="J43" s="431"/>
      <c r="L43" s="479" t="s">
        <v>206</v>
      </c>
      <c r="M43" s="480"/>
      <c r="N43" s="480"/>
    </row>
    <row r="44" spans="1:21" ht="18.75" customHeight="1">
      <c r="A44" s="457"/>
      <c r="B44" s="423"/>
      <c r="C44" s="423"/>
      <c r="D44" s="423"/>
      <c r="E44" s="472">
        <v>2024</v>
      </c>
      <c r="F44" s="470"/>
      <c r="G44" s="471"/>
      <c r="H44" s="475">
        <v>2025</v>
      </c>
      <c r="I44" s="476"/>
      <c r="J44" s="477"/>
      <c r="L44" s="481" t="s">
        <v>203</v>
      </c>
      <c r="M44" s="482" t="s">
        <v>202</v>
      </c>
      <c r="N44" s="423" t="s">
        <v>12</v>
      </c>
      <c r="S44" t="s">
        <v>210</v>
      </c>
    </row>
    <row r="45" spans="1:21" ht="18.75" customHeight="1" thickBot="1">
      <c r="A45" s="440"/>
      <c r="B45" s="463"/>
      <c r="C45" s="463"/>
      <c r="D45" s="463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19"/>
      <c r="M45" s="417"/>
      <c r="N45" s="463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2.0598920229959621</v>
      </c>
      <c r="F46" s="359">
        <f t="shared" ref="F46:J46" si="53">(F27/F8)*10</f>
        <v>1.9141274728736726</v>
      </c>
      <c r="G46" s="360">
        <f t="shared" si="53"/>
        <v>1.9659646591029964</v>
      </c>
      <c r="H46" s="358">
        <f t="shared" si="53"/>
        <v>2.0377752895207886</v>
      </c>
      <c r="I46" s="359">
        <f t="shared" si="53"/>
        <v>1.9640515352673835</v>
      </c>
      <c r="J46" s="361">
        <f t="shared" si="53"/>
        <v>1.9916594533798238</v>
      </c>
      <c r="L46" s="365">
        <f>(H46-E46)/E46</f>
        <v>-1.0736841168502775E-2</v>
      </c>
      <c r="M46" s="329">
        <f>(I46-F46)/F46</f>
        <v>2.6081890104612589E-2</v>
      </c>
      <c r="N46" s="164">
        <f>(J46-G46)/G46</f>
        <v>1.3069814941918119E-2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47" si="54">(E28/E9)*10</f>
        <v>2.3233313167506036</v>
      </c>
      <c r="F47" s="156">
        <f t="shared" si="54"/>
        <v>2.7658564520165827</v>
      </c>
      <c r="G47" s="362">
        <f t="shared" si="54"/>
        <v>2.5661317812107391</v>
      </c>
      <c r="H47" s="124">
        <f t="shared" si="54"/>
        <v>2.3427992902910653</v>
      </c>
      <c r="I47" s="156">
        <f t="shared" si="54"/>
        <v>2.8396835539186336</v>
      </c>
      <c r="J47" s="363">
        <f t="shared" si="54"/>
        <v>2.6075452736797082</v>
      </c>
      <c r="L47" s="326">
        <f t="shared" ref="L47:L57" si="55">(H47-E47)/E47</f>
        <v>8.3793359130928807E-3</v>
      </c>
      <c r="M47" s="330">
        <f t="shared" ref="M47:M57" si="56">(I47-F47)/F47</f>
        <v>2.6692311471270908E-2</v>
      </c>
      <c r="N47" s="209">
        <f t="shared" ref="N47:N57" si="57">(J47-G47)/G47</f>
        <v>1.6138490147777827E-2</v>
      </c>
    </row>
    <row r="48" spans="1:21" ht="24" customHeight="1">
      <c r="A48" s="8"/>
      <c r="B48" t="s">
        <v>37</v>
      </c>
      <c r="E48" s="125">
        <f t="shared" ref="E48:J48" si="58">(E29/E10)*10</f>
        <v>1.4123262027991301</v>
      </c>
      <c r="F48" s="157">
        <f t="shared" si="58"/>
        <v>1.4601308155071389</v>
      </c>
      <c r="G48" s="364">
        <f t="shared" si="58"/>
        <v>1.4536486423354635</v>
      </c>
      <c r="H48" s="125">
        <f t="shared" si="58"/>
        <v>1.5915294554665937</v>
      </c>
      <c r="I48" s="157">
        <f t="shared" si="58"/>
        <v>1.5050686777360676</v>
      </c>
      <c r="J48" s="363">
        <f t="shared" si="58"/>
        <v>1.5159300337465245</v>
      </c>
      <c r="L48" s="326">
        <f t="shared" si="55"/>
        <v>0.1268851716496483</v>
      </c>
      <c r="M48" s="330">
        <f t="shared" si="56"/>
        <v>3.0776600118065923E-2</v>
      </c>
      <c r="N48" s="209">
        <f t="shared" si="57"/>
        <v>4.284487296118427E-2</v>
      </c>
    </row>
    <row r="49" spans="1:14" ht="24" customHeight="1" thickBot="1">
      <c r="A49" s="8"/>
      <c r="B49" t="s">
        <v>36</v>
      </c>
      <c r="E49" s="125">
        <f t="shared" ref="E49:J49" si="59">(E30/E11)*10</f>
        <v>0.86591336622329451</v>
      </c>
      <c r="F49" s="157">
        <f t="shared" si="59"/>
        <v>0.52963575875186963</v>
      </c>
      <c r="G49" s="364">
        <f t="shared" si="59"/>
        <v>0.6080236355360471</v>
      </c>
      <c r="H49" s="125">
        <f t="shared" si="59"/>
        <v>0.79535752125970871</v>
      </c>
      <c r="I49" s="157">
        <f t="shared" si="59"/>
        <v>0.58946040400900579</v>
      </c>
      <c r="J49" s="363">
        <f t="shared" si="59"/>
        <v>0.64630699377414602</v>
      </c>
      <c r="L49" s="326">
        <f t="shared" si="55"/>
        <v>-8.1481413402032465E-2</v>
      </c>
      <c r="M49" s="330">
        <f t="shared" si="56"/>
        <v>0.11295431675179536</v>
      </c>
      <c r="N49" s="209">
        <f t="shared" si="57"/>
        <v>6.2963602071731087E-2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ref="E50:J50" si="60">(E31/E12)*10</f>
        <v>2.9359483812292759</v>
      </c>
      <c r="F50" s="359">
        <f t="shared" si="60"/>
        <v>2.2952839883405547</v>
      </c>
      <c r="G50" s="360">
        <f t="shared" si="60"/>
        <v>2.4592883127584635</v>
      </c>
      <c r="H50" s="358">
        <f t="shared" si="60"/>
        <v>2.7227069659985088</v>
      </c>
      <c r="I50" s="359">
        <f t="shared" si="60"/>
        <v>2.2461216779713697</v>
      </c>
      <c r="J50" s="361">
        <f t="shared" si="60"/>
        <v>2.3763875233228373</v>
      </c>
      <c r="L50" s="327">
        <f t="shared" si="55"/>
        <v>-7.2631186772256315E-2</v>
      </c>
      <c r="M50" s="331">
        <f t="shared" si="56"/>
        <v>-2.141883558588684E-2</v>
      </c>
      <c r="N50" s="328">
        <f t="shared" si="57"/>
        <v>-3.3709260116249001E-2</v>
      </c>
    </row>
    <row r="51" spans="1:14" ht="24" customHeight="1">
      <c r="A51" s="46"/>
      <c r="B51" s="3" t="s">
        <v>33</v>
      </c>
      <c r="C51" s="3"/>
      <c r="D51" s="3"/>
      <c r="E51" s="125">
        <f t="shared" ref="E51:J51" si="61">(E32/E13)*10</f>
        <v>3.0365152764776484</v>
      </c>
      <c r="F51" s="157">
        <f t="shared" si="61"/>
        <v>2.9994346072031157</v>
      </c>
      <c r="G51" s="364">
        <f t="shared" si="61"/>
        <v>3.0117415181127649</v>
      </c>
      <c r="H51" s="125">
        <f t="shared" si="61"/>
        <v>2.8118287839836134</v>
      </c>
      <c r="I51" s="157">
        <f t="shared" si="61"/>
        <v>2.9547441957118448</v>
      </c>
      <c r="J51" s="363">
        <f t="shared" si="61"/>
        <v>2.9038670004874598</v>
      </c>
      <c r="L51" s="326">
        <f t="shared" si="55"/>
        <v>-7.3994850029100112E-2</v>
      </c>
      <c r="M51" s="330">
        <f t="shared" si="56"/>
        <v>-1.4899611874833785E-2</v>
      </c>
      <c r="N51" s="209">
        <f t="shared" si="57"/>
        <v>-3.581798669525333E-2</v>
      </c>
    </row>
    <row r="52" spans="1:14" ht="24" customHeight="1">
      <c r="A52" s="8"/>
      <c r="B52" s="3" t="s">
        <v>37</v>
      </c>
      <c r="D52" s="3"/>
      <c r="E52" s="125">
        <f t="shared" ref="E52:J52" si="62">(E33/E14)*10</f>
        <v>1.3047939203925489</v>
      </c>
      <c r="F52" s="157">
        <f t="shared" si="62"/>
        <v>1.2260272147497511</v>
      </c>
      <c r="G52" s="364">
        <f t="shared" si="62"/>
        <v>1.2341770028407315</v>
      </c>
      <c r="H52" s="125">
        <f t="shared" si="62"/>
        <v>1.4247904890982221</v>
      </c>
      <c r="I52" s="157">
        <f t="shared" si="62"/>
        <v>1.224254760819089</v>
      </c>
      <c r="J52" s="363">
        <f t="shared" si="62"/>
        <v>1.2467875078222668</v>
      </c>
      <c r="L52" s="326">
        <f t="shared" si="55"/>
        <v>9.196591647941775E-2</v>
      </c>
      <c r="M52" s="330">
        <f t="shared" si="56"/>
        <v>-1.4456888960852608E-3</v>
      </c>
      <c r="N52" s="209">
        <f t="shared" si="57"/>
        <v>1.0217744255896355E-2</v>
      </c>
    </row>
    <row r="53" spans="1:14" ht="24" customHeight="1" thickBot="1">
      <c r="A53" s="8"/>
      <c r="B53" t="s">
        <v>36</v>
      </c>
      <c r="E53" s="125">
        <f t="shared" ref="E53:J53" si="63">(E34/E15)*10</f>
        <v>1.1897658985527442</v>
      </c>
      <c r="F53" s="157">
        <f t="shared" si="63"/>
        <v>0.85331844904115484</v>
      </c>
      <c r="G53" s="364">
        <f t="shared" si="63"/>
        <v>0.86309632264762237</v>
      </c>
      <c r="H53" s="125">
        <f t="shared" si="63"/>
        <v>1.3108360599966868</v>
      </c>
      <c r="I53" s="157">
        <f t="shared" si="63"/>
        <v>0.89137907516947401</v>
      </c>
      <c r="J53" s="363">
        <f t="shared" si="63"/>
        <v>0.9059728540744838</v>
      </c>
      <c r="L53" s="326">
        <f t="shared" si="55"/>
        <v>0.1017596500212478</v>
      </c>
      <c r="M53" s="330">
        <f t="shared" si="56"/>
        <v>4.4603074234579855E-2</v>
      </c>
      <c r="N53" s="209">
        <f t="shared" si="57"/>
        <v>4.9677573987725931E-2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ref="E54:J54" si="64">(E35/E16)*10</f>
        <v>2.5371912743467946</v>
      </c>
      <c r="F54" s="359">
        <f t="shared" si="64"/>
        <v>2.1647477424138768</v>
      </c>
      <c r="G54" s="360">
        <f t="shared" si="64"/>
        <v>2.2740251974967851</v>
      </c>
      <c r="H54" s="358">
        <f t="shared" si="64"/>
        <v>2.4164920220673509</v>
      </c>
      <c r="I54" s="359">
        <f t="shared" si="64"/>
        <v>2.1510980474001666</v>
      </c>
      <c r="J54" s="361">
        <f t="shared" si="64"/>
        <v>2.2336012406292447</v>
      </c>
      <c r="L54" s="327">
        <f t="shared" si="55"/>
        <v>-4.7571995655123774E-2</v>
      </c>
      <c r="M54" s="331">
        <f t="shared" si="56"/>
        <v>-6.3054436996384609E-3</v>
      </c>
      <c r="N54" s="328">
        <f t="shared" si="57"/>
        <v>-1.7776389158765053E-2</v>
      </c>
    </row>
    <row r="55" spans="1:14" ht="24" customHeight="1">
      <c r="A55" s="179"/>
      <c r="B55" s="177" t="s">
        <v>33</v>
      </c>
      <c r="C55" s="177"/>
      <c r="D55" s="178"/>
      <c r="E55" s="124">
        <f t="shared" ref="E55:J55" si="65">(E36/E17)*10</f>
        <v>2.7412453532944943</v>
      </c>
      <c r="F55" s="156">
        <f t="shared" si="65"/>
        <v>2.9295773725967185</v>
      </c>
      <c r="G55" s="362">
        <f t="shared" si="65"/>
        <v>2.8593799846279322</v>
      </c>
      <c r="H55" s="124">
        <f t="shared" si="65"/>
        <v>2.623382263199689</v>
      </c>
      <c r="I55" s="156">
        <f t="shared" si="65"/>
        <v>2.9205178763908233</v>
      </c>
      <c r="J55" s="366">
        <f t="shared" si="65"/>
        <v>2.8035543707297563</v>
      </c>
      <c r="L55" s="326">
        <f t="shared" si="55"/>
        <v>-4.2996184180724477E-2</v>
      </c>
      <c r="M55" s="330">
        <f t="shared" si="56"/>
        <v>-3.0924242829828506E-3</v>
      </c>
      <c r="N55" s="209">
        <f t="shared" si="57"/>
        <v>-1.9523677929584444E-2</v>
      </c>
    </row>
    <row r="56" spans="1:14" ht="24" customHeight="1">
      <c r="A56" s="8"/>
      <c r="B56" s="3" t="s">
        <v>37</v>
      </c>
      <c r="C56" s="3"/>
      <c r="D56" s="183"/>
      <c r="E56" s="125">
        <f t="shared" ref="E56:J56" si="66">(E37/E18)*10</f>
        <v>1.3663052231480786</v>
      </c>
      <c r="F56" s="157">
        <f t="shared" si="66"/>
        <v>1.3420955466744227</v>
      </c>
      <c r="G56" s="364">
        <f t="shared" si="66"/>
        <v>1.3449932147908485</v>
      </c>
      <c r="H56" s="125">
        <f t="shared" si="66"/>
        <v>1.5071677420513894</v>
      </c>
      <c r="I56" s="157">
        <f t="shared" si="66"/>
        <v>1.3541231497743347</v>
      </c>
      <c r="J56" s="363">
        <f t="shared" si="66"/>
        <v>1.3722657143853185</v>
      </c>
      <c r="L56" s="326">
        <f t="shared" si="55"/>
        <v>0.10309740204224067</v>
      </c>
      <c r="M56" s="330">
        <f t="shared" si="56"/>
        <v>8.9618083673067891E-3</v>
      </c>
      <c r="N56" s="209">
        <f t="shared" si="57"/>
        <v>2.0277053664327187E-2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ref="E57:J57" si="67">(E38/E19)*10</f>
        <v>0.91351801695875179</v>
      </c>
      <c r="F57" s="158">
        <f t="shared" si="67"/>
        <v>0.73561418667662704</v>
      </c>
      <c r="G57" s="367">
        <f t="shared" si="67"/>
        <v>0.75602237484873891</v>
      </c>
      <c r="H57" s="126">
        <f t="shared" si="67"/>
        <v>0.86947091010059574</v>
      </c>
      <c r="I57" s="158">
        <f t="shared" si="67"/>
        <v>0.78264552079093785</v>
      </c>
      <c r="J57" s="368">
        <f t="shared" si="67"/>
        <v>0.7946484929080917</v>
      </c>
      <c r="L57" s="332">
        <f t="shared" si="55"/>
        <v>-4.82170094518726E-2</v>
      </c>
      <c r="M57" s="333">
        <f t="shared" si="56"/>
        <v>6.3934783975265558E-2</v>
      </c>
      <c r="N57" s="208">
        <f t="shared" si="57"/>
        <v>5.1091236641086057E-2</v>
      </c>
    </row>
  </sheetData>
  <mergeCells count="30">
    <mergeCell ref="N44:N45"/>
    <mergeCell ref="S24:U24"/>
    <mergeCell ref="L25:N25"/>
    <mergeCell ref="S25:S26"/>
    <mergeCell ref="T25:T26"/>
    <mergeCell ref="U25:U26"/>
    <mergeCell ref="S5:U5"/>
    <mergeCell ref="S6:S7"/>
    <mergeCell ref="T6:T7"/>
    <mergeCell ref="U6:U7"/>
    <mergeCell ref="E5:J5"/>
    <mergeCell ref="L5:Q5"/>
    <mergeCell ref="E6:G6"/>
    <mergeCell ref="H6:J6"/>
    <mergeCell ref="A5:D7"/>
    <mergeCell ref="L6:N6"/>
    <mergeCell ref="O6:Q6"/>
    <mergeCell ref="O25:Q25"/>
    <mergeCell ref="A43:D45"/>
    <mergeCell ref="E43:J43"/>
    <mergeCell ref="E44:G44"/>
    <mergeCell ref="H44:J44"/>
    <mergeCell ref="A24:D26"/>
    <mergeCell ref="E24:J24"/>
    <mergeCell ref="L24:Q24"/>
    <mergeCell ref="E25:G25"/>
    <mergeCell ref="H25:J25"/>
    <mergeCell ref="L43:N43"/>
    <mergeCell ref="L44:L45"/>
    <mergeCell ref="M44:M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F3206D7-666F-41E7-A978-4F801C7703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27A0EAFB-5F63-479D-8F20-BC28680493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14" id="{E95C479B-FA3F-437E-A912-946FCB7A7C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8" id="{7F163B1A-0C36-48EB-B9DA-8774E571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13" id="{42E54805-FD48-45A6-9738-C285FA39C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7" id="{97BB28DD-341F-4137-ADC8-18B8B7FA4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AQ97"/>
  <sheetViews>
    <sheetView showGridLines="0" topLeftCell="N1" workbookViewId="0">
      <selection activeCell="A16" sqref="A16:XFD16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219</v>
      </c>
    </row>
    <row r="3" spans="1:43" ht="8.25" customHeight="1" thickBot="1"/>
    <row r="4" spans="1:43">
      <c r="A4" s="464" t="s">
        <v>3</v>
      </c>
      <c r="B4" s="430" t="s">
        <v>211</v>
      </c>
      <c r="C4" s="474"/>
      <c r="D4" s="474"/>
      <c r="E4" s="474"/>
      <c r="F4" s="474"/>
      <c r="G4" s="484"/>
      <c r="H4" s="478" t="s">
        <v>213</v>
      </c>
      <c r="I4" s="474"/>
      <c r="J4" s="474"/>
      <c r="K4" s="474"/>
      <c r="L4" s="474"/>
      <c r="M4" s="484"/>
      <c r="N4" s="486" t="s">
        <v>206</v>
      </c>
      <c r="O4" s="480"/>
      <c r="P4" s="487"/>
      <c r="R4" s="478" t="s">
        <v>212</v>
      </c>
      <c r="S4" s="474"/>
      <c r="T4" s="474"/>
      <c r="U4" s="474"/>
      <c r="V4" s="474"/>
      <c r="W4" s="484"/>
      <c r="X4" s="474" t="s">
        <v>214</v>
      </c>
      <c r="Y4" s="474"/>
      <c r="Z4" s="474"/>
      <c r="AA4" s="474"/>
      <c r="AB4" s="474"/>
      <c r="AC4" s="431"/>
      <c r="AE4" s="480" t="s">
        <v>206</v>
      </c>
      <c r="AF4" s="480"/>
      <c r="AG4" s="480"/>
      <c r="AI4" s="488" t="s">
        <v>217</v>
      </c>
      <c r="AJ4" s="489"/>
      <c r="AK4" s="489"/>
      <c r="AL4" s="489"/>
      <c r="AM4" s="489"/>
      <c r="AN4" s="490"/>
      <c r="AO4" s="480" t="s">
        <v>206</v>
      </c>
      <c r="AP4" s="480"/>
      <c r="AQ4" s="480"/>
    </row>
    <row r="5" spans="1:43">
      <c r="A5" s="465"/>
      <c r="B5" s="472">
        <v>2024</v>
      </c>
      <c r="C5" s="470"/>
      <c r="D5" s="471"/>
      <c r="E5" s="494">
        <v>2025</v>
      </c>
      <c r="F5" s="476"/>
      <c r="G5" s="485"/>
      <c r="H5" s="470">
        <f>R5</f>
        <v>2024</v>
      </c>
      <c r="I5" s="470"/>
      <c r="J5" s="471"/>
      <c r="K5" s="472">
        <v>2025</v>
      </c>
      <c r="L5" s="470"/>
      <c r="M5" s="471"/>
      <c r="N5" s="472" t="s">
        <v>215</v>
      </c>
      <c r="O5" s="470"/>
      <c r="P5" s="473"/>
      <c r="R5" s="469">
        <v>2024</v>
      </c>
      <c r="S5" s="470"/>
      <c r="T5" s="471"/>
      <c r="U5" s="475">
        <v>2025</v>
      </c>
      <c r="V5" s="476"/>
      <c r="W5" s="485"/>
      <c r="X5" s="470">
        <f>H5</f>
        <v>2024</v>
      </c>
      <c r="Y5" s="470"/>
      <c r="Z5" s="471"/>
      <c r="AA5" s="472">
        <v>2025</v>
      </c>
      <c r="AB5" s="470"/>
      <c r="AC5" s="473"/>
      <c r="AE5" s="469" t="s">
        <v>216</v>
      </c>
      <c r="AF5" s="470"/>
      <c r="AG5" s="473"/>
      <c r="AI5" s="491">
        <v>2024</v>
      </c>
      <c r="AJ5" s="492"/>
      <c r="AK5" s="492"/>
      <c r="AL5" s="492">
        <v>2025</v>
      </c>
      <c r="AM5" s="492"/>
      <c r="AN5" s="493"/>
      <c r="AO5" s="470" t="s">
        <v>217</v>
      </c>
      <c r="AP5" s="470"/>
      <c r="AQ5" s="473"/>
    </row>
    <row r="6" spans="1:43" ht="19.5" customHeight="1" thickBot="1">
      <c r="A6" s="46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147</v>
      </c>
      <c r="B7" s="39">
        <v>89599.61000000003</v>
      </c>
      <c r="C7" s="370">
        <v>187387.00000000003</v>
      </c>
      <c r="D7" s="375">
        <v>276986.61000000004</v>
      </c>
      <c r="E7" s="39">
        <v>93187.47</v>
      </c>
      <c r="F7" s="379">
        <v>181875.31999999986</v>
      </c>
      <c r="G7" s="377">
        <v>275062.78999999986</v>
      </c>
      <c r="H7" s="345">
        <f t="shared" ref="H7:H32" si="0">B7/$B$33</f>
        <v>0.1118412571211736</v>
      </c>
      <c r="I7" s="323">
        <f t="shared" ref="I7:I32" si="1">C7/$C$33</f>
        <v>9.7126121176372732E-2</v>
      </c>
      <c r="J7" s="398">
        <f t="shared" ref="J7:J32" si="2">D7/$D$33</f>
        <v>0.10144364173821852</v>
      </c>
      <c r="K7" s="323">
        <f t="shared" ref="K7:K32" si="3">E7/$E$33</f>
        <v>0.10870143563862185</v>
      </c>
      <c r="L7" s="323">
        <f t="shared" ref="L7:L32" si="4">F7/$F$33</f>
        <v>9.5704084197429332E-2</v>
      </c>
      <c r="M7" s="399">
        <f t="shared" ref="M7:M32" si="5">G7/$G$33</f>
        <v>9.9744579083432997E-2</v>
      </c>
      <c r="N7" s="392">
        <f t="shared" ref="N7:N33" si="6">(E7-B7)/B7</f>
        <v>4.0043254652558979E-2</v>
      </c>
      <c r="O7" s="393">
        <f t="shared" ref="O7:O33" si="7">(F7-C7)/C7</f>
        <v>-2.9413353114144346E-2</v>
      </c>
      <c r="P7" s="382">
        <f t="shared" ref="P7:P33" si="8">(G7-D7)/D7</f>
        <v>-6.9455342985719828E-3</v>
      </c>
      <c r="R7" s="401">
        <v>24217.025000000012</v>
      </c>
      <c r="S7" s="369">
        <v>55949.243999999977</v>
      </c>
      <c r="T7" s="374">
        <v>80166.268999999986</v>
      </c>
      <c r="U7" s="39">
        <v>26022.625000000004</v>
      </c>
      <c r="V7" s="112">
        <v>55524.973999999987</v>
      </c>
      <c r="W7" s="380">
        <v>81547.598999999987</v>
      </c>
      <c r="X7" s="345">
        <f>R7/$R$33</f>
        <v>0.11914162017243982</v>
      </c>
      <c r="Y7" s="323">
        <f>S7/$S$33</f>
        <v>0.13396258336419234</v>
      </c>
      <c r="Z7" s="398">
        <f>T7/$T$33</f>
        <v>0.12911076536705066</v>
      </c>
      <c r="AA7" s="323">
        <f>U7/$U$33</f>
        <v>0.12561557672589357</v>
      </c>
      <c r="AB7" s="323">
        <f>V7/$V$33</f>
        <v>0.13582660924439241</v>
      </c>
      <c r="AC7" s="399">
        <f>W7/$W$33</f>
        <v>0.13239238158265695</v>
      </c>
      <c r="AE7" s="392">
        <f t="shared" ref="AE7:AE33" si="9">(U7-R7)/R7</f>
        <v>7.4559116984848073E-2</v>
      </c>
      <c r="AF7" s="393">
        <f t="shared" ref="AF7:AF33" si="10">(V7-S7)/S7</f>
        <v>-7.5831230177120842E-3</v>
      </c>
      <c r="AG7" s="382">
        <f t="shared" ref="AG7:AG33" si="11">(W7-T7)/T7</f>
        <v>1.7230813124158268E-2</v>
      </c>
      <c r="AI7" s="27">
        <f t="shared" ref="AI7:AI18" si="12">(R7/B7)*10</f>
        <v>2.7028047331902454</v>
      </c>
      <c r="AJ7" s="28">
        <f t="shared" ref="AJ7:AJ18" si="13">(S7/C7)*10</f>
        <v>2.9857590974827479</v>
      </c>
      <c r="AK7" s="406">
        <f t="shared" ref="AK7:AK18" si="14">(T7/D7)*10</f>
        <v>2.8942290387250118</v>
      </c>
      <c r="AL7" s="28">
        <f t="shared" ref="AL7:AL18" si="15">(U7/E7)*10</f>
        <v>2.792502575721822</v>
      </c>
      <c r="AM7" s="28">
        <f t="shared" ref="AM7:AM18" si="16">(V7/F7)*10</f>
        <v>3.0529141611957042</v>
      </c>
      <c r="AN7" s="402">
        <f t="shared" ref="AN7:AN18" si="17">(W7/G7)*10</f>
        <v>2.9646903167091421</v>
      </c>
      <c r="AO7" s="383">
        <f t="shared" ref="AO7:AO18" si="18">(AL7-AI7)/AI7</f>
        <v>3.3186948886870613E-2</v>
      </c>
      <c r="AP7" s="381">
        <f t="shared" ref="AP7:AP18" si="19">(AM7-AJ7)/AJ7</f>
        <v>2.2491789029320492E-2</v>
      </c>
      <c r="AQ7" s="382">
        <f t="shared" ref="AQ7:AQ18" si="20">(AN7-AK7)/AK7</f>
        <v>2.4345439507845727E-2</v>
      </c>
    </row>
    <row r="8" spans="1:43" ht="20.100000000000001" customHeight="1">
      <c r="A8" s="8" t="s">
        <v>146</v>
      </c>
      <c r="B8" s="19">
        <v>78972.73000000001</v>
      </c>
      <c r="C8" s="371">
        <v>120788.12000000001</v>
      </c>
      <c r="D8" s="375">
        <v>199760.85000000003</v>
      </c>
      <c r="E8" s="19">
        <v>85032.869999999952</v>
      </c>
      <c r="F8" s="369">
        <v>101123.05</v>
      </c>
      <c r="G8" s="377">
        <v>186155.91999999995</v>
      </c>
      <c r="H8" s="345">
        <f t="shared" si="0"/>
        <v>9.8576426855998794E-2</v>
      </c>
      <c r="I8" s="323">
        <f t="shared" si="1"/>
        <v>6.2606699396362875E-2</v>
      </c>
      <c r="J8" s="399">
        <f t="shared" si="2"/>
        <v>7.3160461080490527E-2</v>
      </c>
      <c r="K8" s="323">
        <f t="shared" si="3"/>
        <v>9.9189247711868267E-2</v>
      </c>
      <c r="L8" s="323">
        <f t="shared" si="4"/>
        <v>5.3211666604907497E-2</v>
      </c>
      <c r="M8" s="399">
        <f t="shared" si="5"/>
        <v>6.7504746404590865E-2</v>
      </c>
      <c r="N8" s="394">
        <f t="shared" si="6"/>
        <v>7.673712178874835E-2</v>
      </c>
      <c r="O8" s="395">
        <f t="shared" si="7"/>
        <v>-0.1628063256552052</v>
      </c>
      <c r="P8" s="386">
        <f t="shared" si="8"/>
        <v>-6.8106087854552466E-2</v>
      </c>
      <c r="R8" s="401">
        <v>24846.746999999996</v>
      </c>
      <c r="S8" s="369">
        <v>38304.142000000014</v>
      </c>
      <c r="T8" s="374">
        <v>63150.88900000001</v>
      </c>
      <c r="U8" s="19">
        <v>25132.686999999994</v>
      </c>
      <c r="V8" s="119">
        <v>29672.983000000007</v>
      </c>
      <c r="W8" s="375">
        <v>54805.67</v>
      </c>
      <c r="X8" s="345">
        <f t="shared" ref="X8:X32" si="21">R8/$R$33</f>
        <v>0.12223969267879545</v>
      </c>
      <c r="Y8" s="323">
        <f t="shared" ref="Y8:Y32" si="22">S8/$S$33</f>
        <v>9.171387223514342E-2</v>
      </c>
      <c r="Z8" s="399">
        <f t="shared" ref="Z8:Z32" si="23">T8/$T$33</f>
        <v>0.10170686142821068</v>
      </c>
      <c r="AA8" s="323">
        <f t="shared" ref="AA8:AA32" si="24">U8/$U$33</f>
        <v>0.121319696693795</v>
      </c>
      <c r="AB8" s="323">
        <f t="shared" ref="AB8:AB32" si="25">V8/$V$33</f>
        <v>7.2586808722440832E-2</v>
      </c>
      <c r="AC8" s="399">
        <f t="shared" ref="AC8:AC32" si="26">W8/$W$33</f>
        <v>8.8976907530204236E-2</v>
      </c>
      <c r="AE8" s="394">
        <f t="shared" si="9"/>
        <v>1.1508146317906273E-2</v>
      </c>
      <c r="AF8" s="395">
        <f t="shared" si="10"/>
        <v>-0.22533226302262568</v>
      </c>
      <c r="AG8" s="386">
        <f t="shared" si="11"/>
        <v>-0.1321472924949641</v>
      </c>
      <c r="AI8" s="27">
        <f t="shared" si="12"/>
        <v>3.1462438996347206</v>
      </c>
      <c r="AJ8" s="28">
        <f t="shared" si="13"/>
        <v>3.1711845502686864</v>
      </c>
      <c r="AK8" s="402">
        <f t="shared" si="14"/>
        <v>3.1613246038951077</v>
      </c>
      <c r="AL8" s="28">
        <f t="shared" si="15"/>
        <v>2.9556437410615461</v>
      </c>
      <c r="AM8" s="28">
        <f t="shared" si="16"/>
        <v>2.9343441480453771</v>
      </c>
      <c r="AN8" s="402">
        <f t="shared" si="17"/>
        <v>2.9440734412314158</v>
      </c>
      <c r="AO8" s="384">
        <f t="shared" si="18"/>
        <v>-6.0580223483406095E-2</v>
      </c>
      <c r="AP8" s="385">
        <f t="shared" si="19"/>
        <v>-7.468515265163056E-2</v>
      </c>
      <c r="AQ8" s="386">
        <f t="shared" si="20"/>
        <v>-6.8721561334136344E-2</v>
      </c>
    </row>
    <row r="9" spans="1:43" ht="20.100000000000001" customHeight="1">
      <c r="A9" s="8" t="s">
        <v>149</v>
      </c>
      <c r="B9" s="19">
        <v>9682.3900000000031</v>
      </c>
      <c r="C9" s="371">
        <v>345953.95999999996</v>
      </c>
      <c r="D9" s="375">
        <v>355636.35</v>
      </c>
      <c r="E9" s="19">
        <v>11729.429999999997</v>
      </c>
      <c r="F9" s="369">
        <v>376004.26000000018</v>
      </c>
      <c r="G9" s="377">
        <v>387733.69000000018</v>
      </c>
      <c r="H9" s="345">
        <f t="shared" si="0"/>
        <v>1.2085885971350544E-2</v>
      </c>
      <c r="I9" s="323">
        <f t="shared" si="1"/>
        <v>0.17931428669227853</v>
      </c>
      <c r="J9" s="399">
        <f t="shared" si="2"/>
        <v>0.13024834116886619</v>
      </c>
      <c r="K9" s="323">
        <f t="shared" si="3"/>
        <v>1.3682160061033096E-2</v>
      </c>
      <c r="L9" s="323">
        <f t="shared" si="4"/>
        <v>0.19785611020578359</v>
      </c>
      <c r="M9" s="399">
        <f t="shared" si="5"/>
        <v>0.14060183751323227</v>
      </c>
      <c r="N9" s="394">
        <f t="shared" si="6"/>
        <v>0.21141887488522906</v>
      </c>
      <c r="O9" s="395">
        <f t="shared" si="7"/>
        <v>8.6862136221826231E-2</v>
      </c>
      <c r="P9" s="386">
        <f t="shared" si="8"/>
        <v>9.0253260106848476E-2</v>
      </c>
      <c r="R9" s="401">
        <v>2145.4780000000001</v>
      </c>
      <c r="S9" s="369">
        <v>39463.89899999999</v>
      </c>
      <c r="T9" s="374">
        <v>41609.376999999993</v>
      </c>
      <c r="U9" s="19">
        <v>2698.5019999999995</v>
      </c>
      <c r="V9" s="119">
        <v>46995.024000000034</v>
      </c>
      <c r="W9" s="375">
        <v>49693.526000000034</v>
      </c>
      <c r="X9" s="345">
        <f t="shared" si="21"/>
        <v>1.0555207543632039E-2</v>
      </c>
      <c r="Y9" s="323">
        <f t="shared" si="22"/>
        <v>9.4490747000327072E-2</v>
      </c>
      <c r="Z9" s="399">
        <f t="shared" si="23"/>
        <v>6.7013453138453458E-2</v>
      </c>
      <c r="AA9" s="323">
        <f t="shared" si="24"/>
        <v>1.3026121885320071E-2</v>
      </c>
      <c r="AB9" s="323">
        <f t="shared" si="25"/>
        <v>0.11496042773975633</v>
      </c>
      <c r="AC9" s="399">
        <f t="shared" si="26"/>
        <v>8.0677350860810626E-2</v>
      </c>
      <c r="AE9" s="394">
        <f t="shared" si="9"/>
        <v>0.25776260581558019</v>
      </c>
      <c r="AF9" s="395">
        <f t="shared" si="10"/>
        <v>0.19083580666978814</v>
      </c>
      <c r="AG9" s="386">
        <f t="shared" si="11"/>
        <v>0.19428671090172878</v>
      </c>
      <c r="AI9" s="27">
        <f t="shared" si="12"/>
        <v>2.2158557959346807</v>
      </c>
      <c r="AJ9" s="28">
        <f t="shared" si="13"/>
        <v>1.1407269048170454</v>
      </c>
      <c r="AK9" s="402">
        <f t="shared" si="14"/>
        <v>1.1699978643915334</v>
      </c>
      <c r="AL9" s="28">
        <f t="shared" si="15"/>
        <v>2.3006250090584115</v>
      </c>
      <c r="AM9" s="28">
        <f t="shared" si="16"/>
        <v>1.249853499000251</v>
      </c>
      <c r="AN9" s="402">
        <f t="shared" si="17"/>
        <v>1.2816406539240894</v>
      </c>
      <c r="AO9" s="384">
        <f t="shared" si="18"/>
        <v>3.8255744475453941E-2</v>
      </c>
      <c r="AP9" s="385">
        <f t="shared" si="19"/>
        <v>9.5664083771836494E-2</v>
      </c>
      <c r="AQ9" s="386">
        <f t="shared" si="20"/>
        <v>9.5421361807883923E-2</v>
      </c>
    </row>
    <row r="10" spans="1:43" ht="20.100000000000001" customHeight="1">
      <c r="A10" s="8" t="s">
        <v>148</v>
      </c>
      <c r="B10" s="19">
        <v>39473.67</v>
      </c>
      <c r="C10" s="371">
        <v>129212.48999999999</v>
      </c>
      <c r="D10" s="375">
        <v>168686.15999999997</v>
      </c>
      <c r="E10" s="19">
        <v>45008</v>
      </c>
      <c r="F10" s="369">
        <v>122398.72999999997</v>
      </c>
      <c r="G10" s="377">
        <v>167406.72999999998</v>
      </c>
      <c r="H10" s="345">
        <f t="shared" si="0"/>
        <v>4.9272367100552723E-2</v>
      </c>
      <c r="I10" s="323">
        <f t="shared" si="1"/>
        <v>6.697320497815136E-2</v>
      </c>
      <c r="J10" s="399">
        <f t="shared" si="2"/>
        <v>6.177965924502922E-2</v>
      </c>
      <c r="K10" s="323">
        <f t="shared" si="3"/>
        <v>5.2500987688828681E-2</v>
      </c>
      <c r="L10" s="323">
        <f t="shared" si="4"/>
        <v>6.4407080419588689E-2</v>
      </c>
      <c r="M10" s="399">
        <f t="shared" si="5"/>
        <v>6.0705825821020437E-2</v>
      </c>
      <c r="N10" s="394">
        <f t="shared" si="6"/>
        <v>0.14020307713977448</v>
      </c>
      <c r="O10" s="395">
        <f t="shared" si="7"/>
        <v>-5.2732982701595058E-2</v>
      </c>
      <c r="P10" s="386">
        <f t="shared" si="8"/>
        <v>-7.5846767749055003E-3</v>
      </c>
      <c r="R10" s="401">
        <v>12624.903999999999</v>
      </c>
      <c r="S10" s="369">
        <v>35603.649000000005</v>
      </c>
      <c r="T10" s="374">
        <v>48228.553</v>
      </c>
      <c r="U10" s="19">
        <v>14203.306</v>
      </c>
      <c r="V10" s="119">
        <v>33731.324000000008</v>
      </c>
      <c r="W10" s="375">
        <v>47934.630000000005</v>
      </c>
      <c r="X10" s="345">
        <f t="shared" si="21"/>
        <v>6.2111325279695387E-2</v>
      </c>
      <c r="Y10" s="323">
        <f t="shared" si="22"/>
        <v>8.5247922156587955E-2</v>
      </c>
      <c r="Z10" s="399">
        <f t="shared" si="23"/>
        <v>7.7673882894255281E-2</v>
      </c>
      <c r="AA10" s="323">
        <f t="shared" si="24"/>
        <v>6.8561740969803955E-2</v>
      </c>
      <c r="AB10" s="323">
        <f t="shared" si="25"/>
        <v>8.2514426107502495E-2</v>
      </c>
      <c r="AC10" s="399">
        <f t="shared" si="26"/>
        <v>7.7821786340802959E-2</v>
      </c>
      <c r="AE10" s="394">
        <f t="shared" si="9"/>
        <v>0.12502289126317334</v>
      </c>
      <c r="AF10" s="395">
        <f t="shared" si="10"/>
        <v>-5.2588008605522339E-2</v>
      </c>
      <c r="AG10" s="386">
        <f t="shared" si="11"/>
        <v>-6.0943773287163569E-3</v>
      </c>
      <c r="AI10" s="27">
        <f t="shared" si="12"/>
        <v>3.1983101647249921</v>
      </c>
      <c r="AJ10" s="28">
        <f t="shared" si="13"/>
        <v>2.7554340141576099</v>
      </c>
      <c r="AK10" s="402">
        <f t="shared" si="14"/>
        <v>2.8590699438531297</v>
      </c>
      <c r="AL10" s="28">
        <f t="shared" si="15"/>
        <v>3.1557292036971205</v>
      </c>
      <c r="AM10" s="28">
        <f t="shared" si="16"/>
        <v>2.7558557184376027</v>
      </c>
      <c r="AN10" s="402">
        <f t="shared" si="17"/>
        <v>2.8633633785212824</v>
      </c>
      <c r="AO10" s="384">
        <f t="shared" si="18"/>
        <v>-1.3313580870769896E-2</v>
      </c>
      <c r="AP10" s="385">
        <f t="shared" si="19"/>
        <v>1.5304459400081012E-4</v>
      </c>
      <c r="AQ10" s="386">
        <f t="shared" si="20"/>
        <v>1.5016892739484649E-3</v>
      </c>
    </row>
    <row r="11" spans="1:43" ht="20.100000000000001" customHeight="1">
      <c r="A11" s="8" t="s">
        <v>150</v>
      </c>
      <c r="B11" s="19">
        <v>35738.539999999994</v>
      </c>
      <c r="C11" s="371">
        <v>74535.869999999981</v>
      </c>
      <c r="D11" s="375">
        <v>110274.40999999997</v>
      </c>
      <c r="E11" s="19">
        <v>38013.429999999993</v>
      </c>
      <c r="F11" s="369">
        <v>73006.579999999973</v>
      </c>
      <c r="G11" s="377">
        <v>111020.00999999997</v>
      </c>
      <c r="H11" s="345">
        <f t="shared" si="0"/>
        <v>4.4610051776735916E-2</v>
      </c>
      <c r="I11" s="323">
        <f t="shared" si="1"/>
        <v>3.8633309363010043E-2</v>
      </c>
      <c r="J11" s="399">
        <f t="shared" si="2"/>
        <v>4.0386926071745551E-2</v>
      </c>
      <c r="K11" s="323">
        <f t="shared" si="3"/>
        <v>4.4341952995915181E-2</v>
      </c>
      <c r="L11" s="323">
        <f t="shared" si="4"/>
        <v>3.8416580541474038E-2</v>
      </c>
      <c r="M11" s="399">
        <f t="shared" si="5"/>
        <v>4.0258604834512601E-2</v>
      </c>
      <c r="N11" s="394">
        <f t="shared" si="6"/>
        <v>6.3653691505025103E-2</v>
      </c>
      <c r="O11" s="395">
        <f t="shared" si="7"/>
        <v>-2.0517503854184684E-2</v>
      </c>
      <c r="P11" s="386">
        <f t="shared" si="8"/>
        <v>6.7613147964245869E-3</v>
      </c>
      <c r="R11" s="401">
        <v>12979.753999999999</v>
      </c>
      <c r="S11" s="369">
        <v>26455.958999999988</v>
      </c>
      <c r="T11" s="374">
        <v>39435.712999999989</v>
      </c>
      <c r="U11" s="19">
        <v>13253.727999999994</v>
      </c>
      <c r="V11" s="119">
        <v>25560.295999999995</v>
      </c>
      <c r="W11" s="375">
        <v>38814.02399999999</v>
      </c>
      <c r="X11" s="345">
        <f t="shared" si="21"/>
        <v>6.3857097269367544E-2</v>
      </c>
      <c r="Y11" s="323">
        <f t="shared" si="22"/>
        <v>6.3345067057870422E-2</v>
      </c>
      <c r="Z11" s="399">
        <f t="shared" si="23"/>
        <v>6.3512686217508121E-2</v>
      </c>
      <c r="AA11" s="323">
        <f t="shared" si="24"/>
        <v>6.3977968651822134E-2</v>
      </c>
      <c r="AB11" s="323">
        <f t="shared" si="25"/>
        <v>6.2526248764438977E-2</v>
      </c>
      <c r="AC11" s="399">
        <f t="shared" si="26"/>
        <v>6.3014498761225377E-2</v>
      </c>
      <c r="AE11" s="394">
        <f t="shared" si="9"/>
        <v>2.1107796033730281E-2</v>
      </c>
      <c r="AF11" s="395">
        <f t="shared" si="10"/>
        <v>-3.3854868009131463E-2</v>
      </c>
      <c r="AG11" s="386">
        <f t="shared" si="11"/>
        <v>-1.5764619242461742E-2</v>
      </c>
      <c r="AI11" s="27">
        <f t="shared" si="12"/>
        <v>3.6318646480801964</v>
      </c>
      <c r="AJ11" s="28">
        <f t="shared" si="13"/>
        <v>3.5494264707717234</v>
      </c>
      <c r="AK11" s="402">
        <f t="shared" si="14"/>
        <v>3.5761436402153501</v>
      </c>
      <c r="AL11" s="28">
        <f t="shared" si="15"/>
        <v>3.4865909232605414</v>
      </c>
      <c r="AM11" s="28">
        <f t="shared" si="16"/>
        <v>3.5010948328219187</v>
      </c>
      <c r="AN11" s="402">
        <f t="shared" si="17"/>
        <v>3.496128670858524</v>
      </c>
      <c r="AO11" s="384">
        <f t="shared" si="18"/>
        <v>-3.99997629031816E-2</v>
      </c>
      <c r="AP11" s="385">
        <f t="shared" si="19"/>
        <v>-1.3616745789157397E-2</v>
      </c>
      <c r="AQ11" s="386">
        <f t="shared" si="20"/>
        <v>-2.2374651973433534E-2</v>
      </c>
    </row>
    <row r="12" spans="1:43" ht="20.100000000000001" customHeight="1">
      <c r="A12" s="8" t="s">
        <v>154</v>
      </c>
      <c r="B12" s="19">
        <v>91883.16</v>
      </c>
      <c r="C12" s="371">
        <v>63091.620000000032</v>
      </c>
      <c r="D12" s="375">
        <v>154974.78000000003</v>
      </c>
      <c r="E12" s="19">
        <v>83674.469999999972</v>
      </c>
      <c r="F12" s="369">
        <v>62014.870000000017</v>
      </c>
      <c r="G12" s="377">
        <v>145689.34</v>
      </c>
      <c r="H12" s="345">
        <f t="shared" si="0"/>
        <v>0.11469166129926156</v>
      </c>
      <c r="I12" s="323">
        <f t="shared" si="1"/>
        <v>3.2701544553964061E-2</v>
      </c>
      <c r="J12" s="399">
        <f t="shared" si="2"/>
        <v>5.6758000181955488E-2</v>
      </c>
      <c r="K12" s="323">
        <f t="shared" si="3"/>
        <v>9.7604699594277977E-2</v>
      </c>
      <c r="L12" s="323">
        <f t="shared" si="4"/>
        <v>3.2632664728631904E-2</v>
      </c>
      <c r="M12" s="399">
        <f t="shared" si="5"/>
        <v>5.2830562415378556E-2</v>
      </c>
      <c r="N12" s="394">
        <f t="shared" si="6"/>
        <v>-8.9338351010131031E-2</v>
      </c>
      <c r="O12" s="395">
        <f t="shared" si="7"/>
        <v>-1.7066450346337816E-2</v>
      </c>
      <c r="P12" s="386">
        <f t="shared" si="8"/>
        <v>-5.9915813398799658E-2</v>
      </c>
      <c r="R12" s="401">
        <v>19724.071000000004</v>
      </c>
      <c r="S12" s="369">
        <v>15076.113000000001</v>
      </c>
      <c r="T12" s="374">
        <v>34800.184000000008</v>
      </c>
      <c r="U12" s="19">
        <v>18598.966999999993</v>
      </c>
      <c r="V12" s="119">
        <v>14945.758000000005</v>
      </c>
      <c r="W12" s="375">
        <v>33544.724999999999</v>
      </c>
      <c r="X12" s="345">
        <f t="shared" si="21"/>
        <v>9.7037426163462864E-2</v>
      </c>
      <c r="Y12" s="323">
        <f t="shared" si="22"/>
        <v>3.6097628853939204E-2</v>
      </c>
      <c r="Z12" s="399">
        <f t="shared" si="23"/>
        <v>5.6046993919028364E-2</v>
      </c>
      <c r="AA12" s="323">
        <f t="shared" si="24"/>
        <v>8.9780334082778412E-2</v>
      </c>
      <c r="AB12" s="323">
        <f t="shared" si="25"/>
        <v>3.6560694863670765E-2</v>
      </c>
      <c r="AC12" s="399">
        <f t="shared" si="26"/>
        <v>5.445980122952844E-2</v>
      </c>
      <c r="AE12" s="394">
        <f t="shared" si="9"/>
        <v>-5.7042179578445547E-2</v>
      </c>
      <c r="AF12" s="395">
        <f t="shared" si="10"/>
        <v>-8.6464594686969983E-3</v>
      </c>
      <c r="AG12" s="386">
        <f t="shared" si="11"/>
        <v>-3.6076217298161684E-2</v>
      </c>
      <c r="AI12" s="27">
        <f t="shared" si="12"/>
        <v>2.1466470025628204</v>
      </c>
      <c r="AJ12" s="28">
        <f t="shared" si="13"/>
        <v>2.3895587084306906</v>
      </c>
      <c r="AK12" s="402">
        <f t="shared" si="14"/>
        <v>2.2455385321405199</v>
      </c>
      <c r="AL12" s="28">
        <f t="shared" si="15"/>
        <v>2.2227767920131432</v>
      </c>
      <c r="AM12" s="28">
        <f t="shared" si="16"/>
        <v>2.4100281109998298</v>
      </c>
      <c r="AN12" s="402">
        <f t="shared" si="17"/>
        <v>2.3024831466736</v>
      </c>
      <c r="AO12" s="384">
        <f t="shared" si="18"/>
        <v>3.5464512497599097E-2</v>
      </c>
      <c r="AP12" s="385">
        <f t="shared" si="19"/>
        <v>8.5661852529173473E-3</v>
      </c>
      <c r="AQ12" s="386">
        <f t="shared" si="20"/>
        <v>2.5359001289903781E-2</v>
      </c>
    </row>
    <row r="13" spans="1:43" ht="20.100000000000001" customHeight="1">
      <c r="A13" s="8" t="s">
        <v>152</v>
      </c>
      <c r="B13" s="19">
        <v>73411.789999999964</v>
      </c>
      <c r="C13" s="371">
        <v>83743.28</v>
      </c>
      <c r="D13" s="375">
        <v>157155.06999999995</v>
      </c>
      <c r="E13" s="19">
        <v>78901.279999999999</v>
      </c>
      <c r="F13" s="369">
        <v>77630.870000000024</v>
      </c>
      <c r="G13" s="377">
        <v>156532.15000000002</v>
      </c>
      <c r="H13" s="345">
        <f t="shared" si="0"/>
        <v>9.1635073870473246E-2</v>
      </c>
      <c r="I13" s="323">
        <f t="shared" si="1"/>
        <v>4.3405678947776048E-2</v>
      </c>
      <c r="J13" s="399">
        <f t="shared" si="2"/>
        <v>5.7556510108646208E-2</v>
      </c>
      <c r="K13" s="323">
        <f t="shared" si="3"/>
        <v>9.2036863000196062E-2</v>
      </c>
      <c r="L13" s="323">
        <f t="shared" si="4"/>
        <v>4.0849914759186125E-2</v>
      </c>
      <c r="M13" s="399">
        <f t="shared" si="5"/>
        <v>5.6762433823836389E-2</v>
      </c>
      <c r="N13" s="394">
        <f t="shared" si="6"/>
        <v>7.4776680966368442E-2</v>
      </c>
      <c r="O13" s="395">
        <f t="shared" si="7"/>
        <v>-7.2989856618942736E-2</v>
      </c>
      <c r="P13" s="386">
        <f t="shared" si="8"/>
        <v>-3.9637283098784256E-3</v>
      </c>
      <c r="R13" s="401">
        <v>12305.159000000001</v>
      </c>
      <c r="S13" s="369">
        <v>15640.862999999996</v>
      </c>
      <c r="T13" s="374">
        <v>27946.021999999997</v>
      </c>
      <c r="U13" s="19">
        <v>13371.179000000004</v>
      </c>
      <c r="V13" s="119">
        <v>15276.337999999996</v>
      </c>
      <c r="W13" s="375">
        <v>28647.517</v>
      </c>
      <c r="X13" s="345">
        <f t="shared" si="21"/>
        <v>6.0538260985380274E-2</v>
      </c>
      <c r="Y13" s="323">
        <f t="shared" si="22"/>
        <v>3.744984317438519E-2</v>
      </c>
      <c r="Z13" s="399">
        <f t="shared" si="23"/>
        <v>4.5008110448353733E-2</v>
      </c>
      <c r="AA13" s="323">
        <f t="shared" si="24"/>
        <v>6.4544924333734863E-2</v>
      </c>
      <c r="AB13" s="323">
        <f t="shared" si="25"/>
        <v>3.7369368101122617E-2</v>
      </c>
      <c r="AC13" s="399">
        <f t="shared" si="26"/>
        <v>4.6509192772918456E-2</v>
      </c>
      <c r="AE13" s="394">
        <f t="shared" si="9"/>
        <v>8.6631956563909665E-2</v>
      </c>
      <c r="AF13" s="395">
        <f t="shared" si="10"/>
        <v>-2.3305939064871276E-2</v>
      </c>
      <c r="AG13" s="386">
        <f t="shared" si="11"/>
        <v>2.5101783717196055E-2</v>
      </c>
      <c r="AI13" s="27">
        <f t="shared" si="12"/>
        <v>1.6761829400972252</v>
      </c>
      <c r="AJ13" s="28">
        <f t="shared" si="13"/>
        <v>1.8677155946124866</v>
      </c>
      <c r="AK13" s="402">
        <f t="shared" si="14"/>
        <v>1.7782450162123316</v>
      </c>
      <c r="AL13" s="28">
        <f t="shared" si="15"/>
        <v>1.6946720002514539</v>
      </c>
      <c r="AM13" s="28">
        <f t="shared" si="16"/>
        <v>1.9678174416955514</v>
      </c>
      <c r="AN13" s="402">
        <f t="shared" si="17"/>
        <v>1.8301363010729743</v>
      </c>
      <c r="AO13" s="384">
        <f t="shared" si="18"/>
        <v>1.1030454798183454E-2</v>
      </c>
      <c r="AP13" s="385">
        <f t="shared" si="19"/>
        <v>5.3595872611340439E-2</v>
      </c>
      <c r="AQ13" s="386">
        <f t="shared" si="20"/>
        <v>2.918117828957642E-2</v>
      </c>
    </row>
    <row r="14" spans="1:43" ht="20.100000000000001" customHeight="1">
      <c r="A14" s="8" t="s">
        <v>155</v>
      </c>
      <c r="B14" s="19">
        <v>77610.049999999974</v>
      </c>
      <c r="C14" s="371">
        <v>37214.92</v>
      </c>
      <c r="D14" s="375">
        <v>114824.96999999997</v>
      </c>
      <c r="E14" s="19">
        <v>94105.380000000019</v>
      </c>
      <c r="F14" s="369">
        <v>34909.599999999999</v>
      </c>
      <c r="G14" s="377">
        <v>129014.98000000001</v>
      </c>
      <c r="H14" s="345">
        <f t="shared" si="0"/>
        <v>9.6875483690577815E-2</v>
      </c>
      <c r="I14" s="323">
        <f t="shared" si="1"/>
        <v>1.9289176034031266E-2</v>
      </c>
      <c r="J14" s="399">
        <f t="shared" si="2"/>
        <v>4.2053524245383868E-2</v>
      </c>
      <c r="K14" s="323">
        <f t="shared" si="3"/>
        <v>0.10977216043442378</v>
      </c>
      <c r="L14" s="323">
        <f t="shared" si="4"/>
        <v>1.8369679281931058E-2</v>
      </c>
      <c r="M14" s="399">
        <f t="shared" si="5"/>
        <v>4.6784026569197286E-2</v>
      </c>
      <c r="N14" s="394">
        <f t="shared" si="6"/>
        <v>0.21254115929573619</v>
      </c>
      <c r="O14" s="395">
        <f t="shared" si="7"/>
        <v>-6.1946122684127761E-2</v>
      </c>
      <c r="P14" s="386">
        <f t="shared" si="8"/>
        <v>0.12357947927179987</v>
      </c>
      <c r="R14" s="401">
        <v>24220.514000000003</v>
      </c>
      <c r="S14" s="369">
        <v>12027.417999999998</v>
      </c>
      <c r="T14" s="374">
        <v>36247.932000000001</v>
      </c>
      <c r="U14" s="19">
        <v>18843.786999999993</v>
      </c>
      <c r="V14" s="119">
        <v>8544.7219999999979</v>
      </c>
      <c r="W14" s="375">
        <v>27388.508999999991</v>
      </c>
      <c r="X14" s="345">
        <f t="shared" si="21"/>
        <v>0.1191587851674291</v>
      </c>
      <c r="Y14" s="323">
        <f t="shared" si="22"/>
        <v>2.8797958136502929E-2</v>
      </c>
      <c r="Z14" s="399">
        <f t="shared" si="23"/>
        <v>5.8378646054898821E-2</v>
      </c>
      <c r="AA14" s="323">
        <f t="shared" si="24"/>
        <v>9.0962121296560006E-2</v>
      </c>
      <c r="AB14" s="323">
        <f t="shared" si="25"/>
        <v>2.0902317148243296E-2</v>
      </c>
      <c r="AC14" s="399">
        <f t="shared" si="26"/>
        <v>4.446519552964439E-2</v>
      </c>
      <c r="AE14" s="394">
        <f t="shared" si="9"/>
        <v>-0.22199062332038078</v>
      </c>
      <c r="AF14" s="395">
        <f t="shared" si="10"/>
        <v>-0.289563063327474</v>
      </c>
      <c r="AG14" s="386">
        <f t="shared" si="11"/>
        <v>-0.24441181913495119</v>
      </c>
      <c r="AI14" s="27">
        <f t="shared" si="12"/>
        <v>3.1207960824661249</v>
      </c>
      <c r="AJ14" s="28">
        <f t="shared" si="13"/>
        <v>3.2318806543182137</v>
      </c>
      <c r="AK14" s="402">
        <f t="shared" si="14"/>
        <v>3.1567987346306303</v>
      </c>
      <c r="AL14" s="28">
        <f t="shared" si="15"/>
        <v>2.0024133583010864</v>
      </c>
      <c r="AM14" s="28">
        <f t="shared" si="16"/>
        <v>2.4476711277127201</v>
      </c>
      <c r="AN14" s="402">
        <f t="shared" si="17"/>
        <v>2.1228937135827164</v>
      </c>
      <c r="AO14" s="384">
        <f t="shared" si="18"/>
        <v>-0.35836456295512481</v>
      </c>
      <c r="AP14" s="385">
        <f t="shared" si="19"/>
        <v>-0.24264804628775122</v>
      </c>
      <c r="AQ14" s="386">
        <f t="shared" si="20"/>
        <v>-0.32751692710269942</v>
      </c>
    </row>
    <row r="15" spans="1:43" ht="20.100000000000001" customHeight="1">
      <c r="A15" s="8" t="s">
        <v>145</v>
      </c>
      <c r="B15" s="19">
        <v>33246.150000000016</v>
      </c>
      <c r="C15" s="371">
        <v>101155.46999999999</v>
      </c>
      <c r="D15" s="375">
        <v>134401.62</v>
      </c>
      <c r="E15" s="19">
        <v>34619.220000000016</v>
      </c>
      <c r="F15" s="369">
        <v>98198.080000000002</v>
      </c>
      <c r="G15" s="377">
        <v>132817.30000000002</v>
      </c>
      <c r="H15" s="345">
        <f t="shared" si="0"/>
        <v>4.1498966462455648E-2</v>
      </c>
      <c r="I15" s="323">
        <f t="shared" si="1"/>
        <v>5.2430736587238895E-2</v>
      </c>
      <c r="J15" s="399">
        <f t="shared" si="2"/>
        <v>4.9223281184300506E-2</v>
      </c>
      <c r="K15" s="323">
        <f t="shared" si="3"/>
        <v>4.0382670703360567E-2</v>
      </c>
      <c r="L15" s="323">
        <f t="shared" si="4"/>
        <v>5.167252663168323E-2</v>
      </c>
      <c r="M15" s="399">
        <f t="shared" si="5"/>
        <v>4.8162841958732598E-2</v>
      </c>
      <c r="N15" s="394">
        <f t="shared" si="6"/>
        <v>4.1300120465076376E-2</v>
      </c>
      <c r="O15" s="395">
        <f t="shared" si="7"/>
        <v>-2.9236085799413371E-2</v>
      </c>
      <c r="P15" s="386">
        <f t="shared" si="8"/>
        <v>-1.1787953151159769E-2</v>
      </c>
      <c r="R15" s="401">
        <v>7582.8410000000022</v>
      </c>
      <c r="S15" s="369">
        <v>17843.459000000006</v>
      </c>
      <c r="T15" s="374">
        <v>25426.30000000001</v>
      </c>
      <c r="U15" s="19">
        <v>8362.7980000000025</v>
      </c>
      <c r="V15" s="119">
        <v>17443.427000000003</v>
      </c>
      <c r="W15" s="375">
        <v>25806.225000000006</v>
      </c>
      <c r="X15" s="345">
        <f t="shared" si="21"/>
        <v>3.7305654276278917E-2</v>
      </c>
      <c r="Y15" s="323">
        <f t="shared" si="22"/>
        <v>4.2723649023623085E-2</v>
      </c>
      <c r="Z15" s="399">
        <f t="shared" si="23"/>
        <v>4.0950004215017689E-2</v>
      </c>
      <c r="AA15" s="323">
        <f t="shared" si="24"/>
        <v>4.036862898389957E-2</v>
      </c>
      <c r="AB15" s="323">
        <f t="shared" si="25"/>
        <v>4.267055655014057E-2</v>
      </c>
      <c r="AC15" s="399">
        <f t="shared" si="26"/>
        <v>4.1896360276749561E-2</v>
      </c>
      <c r="AE15" s="394">
        <f t="shared" si="9"/>
        <v>0.10285815039508281</v>
      </c>
      <c r="AF15" s="395">
        <f t="shared" si="10"/>
        <v>-2.2418971568237009E-2</v>
      </c>
      <c r="AG15" s="386">
        <f t="shared" si="11"/>
        <v>1.4942205511615748E-2</v>
      </c>
      <c r="AI15" s="27">
        <f t="shared" si="12"/>
        <v>2.2808177789007145</v>
      </c>
      <c r="AJ15" s="28">
        <f t="shared" si="13"/>
        <v>1.763963827166243</v>
      </c>
      <c r="AK15" s="402">
        <f t="shared" si="14"/>
        <v>1.8918149944918827</v>
      </c>
      <c r="AL15" s="28">
        <f t="shared" si="15"/>
        <v>2.4156517680063265</v>
      </c>
      <c r="AM15" s="28">
        <f t="shared" si="16"/>
        <v>1.7763511262134659</v>
      </c>
      <c r="AN15" s="402">
        <f t="shared" si="17"/>
        <v>1.9429867193505668</v>
      </c>
      <c r="AO15" s="384">
        <f t="shared" si="18"/>
        <v>5.9116510908029656E-2</v>
      </c>
      <c r="AP15" s="385">
        <f t="shared" si="19"/>
        <v>7.0224223742290388E-3</v>
      </c>
      <c r="AQ15" s="386">
        <f t="shared" si="20"/>
        <v>2.7049011138865674E-2</v>
      </c>
    </row>
    <row r="16" spans="1:43" ht="20.100000000000001" customHeight="1">
      <c r="A16" s="8" t="s">
        <v>156</v>
      </c>
      <c r="B16" s="19">
        <v>42941.26</v>
      </c>
      <c r="C16" s="371">
        <v>152978.81999999995</v>
      </c>
      <c r="D16" s="375">
        <v>195920.07999999996</v>
      </c>
      <c r="E16" s="19">
        <v>64852.470000000016</v>
      </c>
      <c r="F16" s="369">
        <v>152802.11000000002</v>
      </c>
      <c r="G16" s="377">
        <v>217654.58000000002</v>
      </c>
      <c r="H16" s="345">
        <f t="shared" si="0"/>
        <v>5.3600729967096569E-2</v>
      </c>
      <c r="I16" s="323">
        <f t="shared" si="1"/>
        <v>7.9291729995882881E-2</v>
      </c>
      <c r="J16" s="399">
        <f t="shared" si="2"/>
        <v>7.1753816564790282E-2</v>
      </c>
      <c r="K16" s="323">
        <f t="shared" si="3"/>
        <v>7.5649189678726719E-2</v>
      </c>
      <c r="L16" s="323">
        <f t="shared" si="4"/>
        <v>8.0405554755779249E-2</v>
      </c>
      <c r="M16" s="399">
        <f t="shared" si="5"/>
        <v>7.8926940527584283E-2</v>
      </c>
      <c r="N16" s="394">
        <f t="shared" si="6"/>
        <v>0.51026006223385179</v>
      </c>
      <c r="O16" s="395">
        <f t="shared" si="7"/>
        <v>-1.1551272261083835E-3</v>
      </c>
      <c r="P16" s="386">
        <f t="shared" si="8"/>
        <v>0.11093554065514909</v>
      </c>
      <c r="R16" s="401">
        <v>7122.2080000000014</v>
      </c>
      <c r="S16" s="369">
        <v>12494.43</v>
      </c>
      <c r="T16" s="374">
        <v>19616.638000000003</v>
      </c>
      <c r="U16" s="19">
        <v>9395.6980000000021</v>
      </c>
      <c r="V16" s="119">
        <v>15518.416999999999</v>
      </c>
      <c r="W16" s="375">
        <v>24914.115000000002</v>
      </c>
      <c r="X16" s="345">
        <f t="shared" si="21"/>
        <v>3.5039456759247349E-2</v>
      </c>
      <c r="Y16" s="323">
        <f t="shared" si="22"/>
        <v>2.9916152583993206E-2</v>
      </c>
      <c r="Z16" s="399">
        <f t="shared" si="23"/>
        <v>3.1593326940391478E-2</v>
      </c>
      <c r="AA16" s="323">
        <f t="shared" si="24"/>
        <v>4.5354610574925666E-2</v>
      </c>
      <c r="AB16" s="323">
        <f t="shared" si="25"/>
        <v>3.7961547932476955E-2</v>
      </c>
      <c r="AC16" s="399">
        <f t="shared" si="26"/>
        <v>4.0448021282321237E-2</v>
      </c>
      <c r="AE16" s="394">
        <f t="shared" si="9"/>
        <v>0.31921140185740154</v>
      </c>
      <c r="AF16" s="395">
        <f t="shared" si="10"/>
        <v>0.24202680714526387</v>
      </c>
      <c r="AG16" s="386">
        <f t="shared" si="11"/>
        <v>0.27005019922374052</v>
      </c>
      <c r="AI16" s="27">
        <f t="shared" si="12"/>
        <v>1.6585931572571464</v>
      </c>
      <c r="AJ16" s="28">
        <f t="shared" si="13"/>
        <v>0.81674247454647675</v>
      </c>
      <c r="AK16" s="402">
        <f t="shared" si="14"/>
        <v>1.0012571452604555</v>
      </c>
      <c r="AL16" s="28">
        <f t="shared" si="15"/>
        <v>1.4487802854694662</v>
      </c>
      <c r="AM16" s="28">
        <f t="shared" si="16"/>
        <v>1.0155891826362868</v>
      </c>
      <c r="AN16" s="402">
        <f t="shared" si="17"/>
        <v>1.1446630252393495</v>
      </c>
      <c r="AO16" s="384">
        <f t="shared" si="18"/>
        <v>-0.12650050488249481</v>
      </c>
      <c r="AP16" s="385">
        <f t="shared" si="19"/>
        <v>0.24346316530216736</v>
      </c>
      <c r="AQ16" s="386">
        <f t="shared" si="20"/>
        <v>0.14322582431268446</v>
      </c>
    </row>
    <row r="17" spans="1:43" ht="20.100000000000001" customHeight="1">
      <c r="A17" s="8" t="s">
        <v>157</v>
      </c>
      <c r="B17" s="19">
        <v>13424.100000000002</v>
      </c>
      <c r="C17" s="371">
        <v>61217.130000000005</v>
      </c>
      <c r="D17" s="375">
        <v>74641.23000000001</v>
      </c>
      <c r="E17" s="19">
        <v>13031.960000000001</v>
      </c>
      <c r="F17" s="369">
        <v>56247.349999999991</v>
      </c>
      <c r="G17" s="377">
        <v>69279.31</v>
      </c>
      <c r="H17" s="345">
        <f t="shared" si="0"/>
        <v>1.6756414673237373E-2</v>
      </c>
      <c r="I17" s="323">
        <f t="shared" si="1"/>
        <v>3.1729961984821586E-2</v>
      </c>
      <c r="J17" s="399">
        <f t="shared" si="2"/>
        <v>2.7336621777565233E-2</v>
      </c>
      <c r="K17" s="323">
        <f t="shared" si="3"/>
        <v>1.5201536871696317E-2</v>
      </c>
      <c r="L17" s="323">
        <f t="shared" si="4"/>
        <v>2.9597754771138164E-2</v>
      </c>
      <c r="M17" s="399">
        <f t="shared" si="5"/>
        <v>2.5122393382037148E-2</v>
      </c>
      <c r="N17" s="394">
        <f t="shared" si="6"/>
        <v>-2.9211641748795165E-2</v>
      </c>
      <c r="O17" s="395">
        <f t="shared" si="7"/>
        <v>-8.1182832321606932E-2</v>
      </c>
      <c r="P17" s="386">
        <f t="shared" si="8"/>
        <v>-7.1835900882126574E-2</v>
      </c>
      <c r="R17" s="401">
        <v>4180.6190000000024</v>
      </c>
      <c r="S17" s="369">
        <v>20785.966000000011</v>
      </c>
      <c r="T17" s="374">
        <v>24966.585000000014</v>
      </c>
      <c r="U17" s="19">
        <v>4095.6629999999991</v>
      </c>
      <c r="V17" s="119">
        <v>20050.266</v>
      </c>
      <c r="W17" s="375">
        <v>24145.929</v>
      </c>
      <c r="X17" s="345">
        <f t="shared" si="21"/>
        <v>2.0567585035060468E-2</v>
      </c>
      <c r="Y17" s="323">
        <f t="shared" si="22"/>
        <v>4.9769067533428517E-2</v>
      </c>
      <c r="Z17" s="399">
        <f t="shared" si="23"/>
        <v>4.020961606622267E-2</v>
      </c>
      <c r="AA17" s="323">
        <f t="shared" si="24"/>
        <v>1.977045243590542E-2</v>
      </c>
      <c r="AB17" s="323">
        <f t="shared" si="25"/>
        <v>4.9047472678296566E-2</v>
      </c>
      <c r="AC17" s="399">
        <f t="shared" si="26"/>
        <v>3.9200872680944812E-2</v>
      </c>
      <c r="AE17" s="394">
        <f t="shared" si="9"/>
        <v>-2.0321392597604151E-2</v>
      </c>
      <c r="AF17" s="395">
        <f t="shared" si="10"/>
        <v>-3.539407309720468E-2</v>
      </c>
      <c r="AG17" s="386">
        <f t="shared" si="11"/>
        <v>-3.2870174274936409E-2</v>
      </c>
      <c r="AI17" s="27">
        <f t="shared" si="12"/>
        <v>3.1142638985108881</v>
      </c>
      <c r="AJ17" s="28">
        <f t="shared" si="13"/>
        <v>3.3954492802913188</v>
      </c>
      <c r="AK17" s="402">
        <f t="shared" si="14"/>
        <v>3.3448785610848066</v>
      </c>
      <c r="AL17" s="28">
        <f t="shared" si="15"/>
        <v>3.1427835874266026</v>
      </c>
      <c r="AM17" s="28">
        <f t="shared" si="16"/>
        <v>3.5646596684110454</v>
      </c>
      <c r="AN17" s="402">
        <f t="shared" si="17"/>
        <v>3.4853016001458448</v>
      </c>
      <c r="AO17" s="384">
        <f t="shared" si="18"/>
        <v>9.1577624264120219E-3</v>
      </c>
      <c r="AP17" s="385">
        <f t="shared" si="19"/>
        <v>4.9834461996501669E-2</v>
      </c>
      <c r="AQ17" s="386">
        <f t="shared" si="20"/>
        <v>4.1981505904207274E-2</v>
      </c>
    </row>
    <row r="18" spans="1:43" ht="20.100000000000001" customHeight="1">
      <c r="A18" s="8" t="s">
        <v>158</v>
      </c>
      <c r="B18" s="19">
        <v>24460.170000000002</v>
      </c>
      <c r="C18" s="371">
        <v>65449.420000000006</v>
      </c>
      <c r="D18" s="375">
        <v>89909.590000000011</v>
      </c>
      <c r="E18" s="19">
        <v>24850.400000000001</v>
      </c>
      <c r="F18" s="369">
        <v>56804.160000000003</v>
      </c>
      <c r="G18" s="377">
        <v>81654.559999999998</v>
      </c>
      <c r="H18" s="345">
        <f t="shared" si="0"/>
        <v>3.0532009706265642E-2</v>
      </c>
      <c r="I18" s="323">
        <f t="shared" si="1"/>
        <v>3.3923635566198901E-2</v>
      </c>
      <c r="J18" s="399">
        <f t="shared" si="2"/>
        <v>3.2928509565101773E-2</v>
      </c>
      <c r="K18" s="323">
        <f t="shared" si="3"/>
        <v>2.8987525427978767E-2</v>
      </c>
      <c r="L18" s="323">
        <f t="shared" si="4"/>
        <v>2.9890752144954312E-2</v>
      </c>
      <c r="M18" s="399">
        <f t="shared" si="5"/>
        <v>2.9609965482582826E-2</v>
      </c>
      <c r="N18" s="394">
        <f t="shared" si="6"/>
        <v>1.5953691245808983E-2</v>
      </c>
      <c r="O18" s="395">
        <f t="shared" si="7"/>
        <v>-0.13209070454711441</v>
      </c>
      <c r="P18" s="386">
        <f t="shared" si="8"/>
        <v>-9.1814788611537579E-2</v>
      </c>
      <c r="R18" s="401">
        <v>5888.0340000000006</v>
      </c>
      <c r="S18" s="369">
        <v>14762.192999999997</v>
      </c>
      <c r="T18" s="374">
        <v>20650.226999999999</v>
      </c>
      <c r="U18" s="19">
        <v>5784.6089999999967</v>
      </c>
      <c r="V18" s="119">
        <v>12922.144</v>
      </c>
      <c r="W18" s="375">
        <v>18706.752999999997</v>
      </c>
      <c r="X18" s="345">
        <f t="shared" si="21"/>
        <v>2.8967633736613443E-2</v>
      </c>
      <c r="Y18" s="323">
        <f t="shared" si="22"/>
        <v>3.5345991634860997E-2</v>
      </c>
      <c r="Z18" s="399">
        <f t="shared" si="23"/>
        <v>3.3257960564103767E-2</v>
      </c>
      <c r="AA18" s="323">
        <f t="shared" si="24"/>
        <v>2.7923278134653749E-2</v>
      </c>
      <c r="AB18" s="323">
        <f t="shared" si="25"/>
        <v>3.1610478623326686E-2</v>
      </c>
      <c r="AC18" s="399">
        <f t="shared" si="26"/>
        <v>3.0370380142627038E-2</v>
      </c>
      <c r="AE18" s="394">
        <f t="shared" si="9"/>
        <v>-1.7565285798282381E-2</v>
      </c>
      <c r="AF18" s="395">
        <f t="shared" si="10"/>
        <v>-0.12464604683057576</v>
      </c>
      <c r="AG18" s="386">
        <f t="shared" si="11"/>
        <v>-9.4113929110803574E-2</v>
      </c>
      <c r="AI18" s="27">
        <f t="shared" si="12"/>
        <v>2.4071925910572167</v>
      </c>
      <c r="AJ18" s="28">
        <f t="shared" si="13"/>
        <v>2.2555116607603241</v>
      </c>
      <c r="AK18" s="402">
        <f t="shared" si="14"/>
        <v>2.2967769066681316</v>
      </c>
      <c r="AL18" s="28">
        <f t="shared" si="15"/>
        <v>2.3277729935936629</v>
      </c>
      <c r="AM18" s="28">
        <f t="shared" si="16"/>
        <v>2.2748587427399682</v>
      </c>
      <c r="AN18" s="402">
        <f t="shared" si="17"/>
        <v>2.2909624398196495</v>
      </c>
      <c r="AO18" s="384">
        <f t="shared" si="18"/>
        <v>-3.2992622924563557E-2</v>
      </c>
      <c r="AP18" s="385">
        <f t="shared" si="19"/>
        <v>8.5776909586547483E-3</v>
      </c>
      <c r="AQ18" s="386">
        <f t="shared" si="20"/>
        <v>-2.5315766766903628E-3</v>
      </c>
    </row>
    <row r="19" spans="1:43" ht="20.100000000000001" customHeight="1">
      <c r="A19" s="8" t="s">
        <v>151</v>
      </c>
      <c r="B19" s="19">
        <v>28829.149999999991</v>
      </c>
      <c r="C19" s="371">
        <v>38221.650000000016</v>
      </c>
      <c r="D19" s="375">
        <v>67050.8</v>
      </c>
      <c r="E19" s="19">
        <v>23364.799999999999</v>
      </c>
      <c r="F19" s="369">
        <v>28640.03999999999</v>
      </c>
      <c r="G19" s="377">
        <v>52004.839999999989</v>
      </c>
      <c r="H19" s="345">
        <f t="shared" si="0"/>
        <v>3.5985517992041256E-2</v>
      </c>
      <c r="I19" s="323">
        <f t="shared" si="1"/>
        <v>1.9810982669346902E-2</v>
      </c>
      <c r="J19" s="399">
        <f t="shared" si="2"/>
        <v>2.4556700894172976E-2</v>
      </c>
      <c r="K19" s="323">
        <f t="shared" si="3"/>
        <v>2.7254600896550487E-2</v>
      </c>
      <c r="L19" s="323">
        <f t="shared" si="4"/>
        <v>1.5070592313337209E-2</v>
      </c>
      <c r="M19" s="399">
        <f t="shared" si="5"/>
        <v>1.8858242789223802E-2</v>
      </c>
      <c r="N19" s="394">
        <f t="shared" si="6"/>
        <v>-0.18954252900276258</v>
      </c>
      <c r="O19" s="395">
        <f t="shared" si="7"/>
        <v>-0.25068540997052774</v>
      </c>
      <c r="P19" s="386">
        <f t="shared" si="8"/>
        <v>-0.22439642778311389</v>
      </c>
      <c r="R19" s="401">
        <v>6785.3660000000045</v>
      </c>
      <c r="S19" s="369">
        <v>10219.413000000002</v>
      </c>
      <c r="T19" s="374">
        <v>17004.779000000006</v>
      </c>
      <c r="U19" s="19">
        <v>5913.8500000000013</v>
      </c>
      <c r="V19" s="119">
        <v>8095.273000000001</v>
      </c>
      <c r="W19" s="375">
        <v>14009.123000000003</v>
      </c>
      <c r="X19" s="345">
        <f t="shared" si="21"/>
        <v>3.3382279561712774E-2</v>
      </c>
      <c r="Y19" s="323">
        <f t="shared" si="22"/>
        <v>2.4468944851973543E-2</v>
      </c>
      <c r="Z19" s="399">
        <f t="shared" si="23"/>
        <v>2.7386830633062784E-2</v>
      </c>
      <c r="AA19" s="323">
        <f t="shared" si="24"/>
        <v>2.8547146124590653E-2</v>
      </c>
      <c r="AB19" s="323">
        <f t="shared" si="25"/>
        <v>1.9802863527638583E-2</v>
      </c>
      <c r="AC19" s="399">
        <f t="shared" si="26"/>
        <v>2.2743786213183008E-2</v>
      </c>
      <c r="AE19" s="394">
        <f t="shared" si="9"/>
        <v>-0.12844052922126864</v>
      </c>
      <c r="AF19" s="395">
        <f t="shared" si="10"/>
        <v>-0.20785342563217679</v>
      </c>
      <c r="AG19" s="386">
        <f t="shared" si="11"/>
        <v>-0.17616553558267364</v>
      </c>
      <c r="AI19" s="27">
        <f t="shared" ref="AI19:AN19" si="27">(R19/B19)*10</f>
        <v>2.3536476101445953</v>
      </c>
      <c r="AJ19" s="28">
        <f t="shared" si="27"/>
        <v>2.6737236618513327</v>
      </c>
      <c r="AK19" s="402">
        <f t="shared" si="27"/>
        <v>2.5361038197903687</v>
      </c>
      <c r="AL19" s="28">
        <f t="shared" si="27"/>
        <v>2.5310937820995694</v>
      </c>
      <c r="AM19" s="28">
        <f t="shared" si="27"/>
        <v>2.8265578539694793</v>
      </c>
      <c r="AN19" s="402">
        <f t="shared" si="27"/>
        <v>2.6938113837096713</v>
      </c>
      <c r="AO19" s="384">
        <f>(AL19-AI19)/AI19</f>
        <v>7.5391987819311959E-2</v>
      </c>
      <c r="AP19" s="385">
        <f>(AM19-AJ19)/AJ19</f>
        <v>5.716155124734229E-2</v>
      </c>
      <c r="AQ19" s="386">
        <f>(AN19-AK19)/AK19</f>
        <v>6.2184979451014172E-2</v>
      </c>
    </row>
    <row r="20" spans="1:43" ht="20.100000000000001" customHeight="1">
      <c r="A20" s="8" t="s">
        <v>161</v>
      </c>
      <c r="B20" s="19">
        <v>10202.339999999997</v>
      </c>
      <c r="C20" s="371">
        <v>24613.789999999983</v>
      </c>
      <c r="D20" s="375">
        <v>34816.129999999976</v>
      </c>
      <c r="E20" s="19">
        <v>10269.650000000005</v>
      </c>
      <c r="F20" s="369">
        <v>26118.670000000002</v>
      </c>
      <c r="G20" s="377">
        <v>36388.320000000007</v>
      </c>
      <c r="H20" s="345">
        <f t="shared" si="0"/>
        <v>1.273490510927038E-2</v>
      </c>
      <c r="I20" s="323">
        <f t="shared" si="1"/>
        <v>1.2757779088996512E-2</v>
      </c>
      <c r="J20" s="399">
        <f t="shared" si="2"/>
        <v>1.2751067708403807E-2</v>
      </c>
      <c r="K20" s="323">
        <f t="shared" si="3"/>
        <v>1.1979354075243951E-2</v>
      </c>
      <c r="L20" s="323">
        <f t="shared" si="4"/>
        <v>1.3743829524560417E-2</v>
      </c>
      <c r="M20" s="399">
        <f t="shared" si="5"/>
        <v>1.3195305922525068E-2</v>
      </c>
      <c r="N20" s="394">
        <f t="shared" si="6"/>
        <v>6.5975060623355633E-3</v>
      </c>
      <c r="O20" s="395">
        <f t="shared" si="7"/>
        <v>6.113971070688505E-2</v>
      </c>
      <c r="P20" s="386">
        <f t="shared" si="8"/>
        <v>4.5156943060588081E-2</v>
      </c>
      <c r="R20" s="401">
        <v>3609.6550000000002</v>
      </c>
      <c r="S20" s="369">
        <v>6800.4480000000003</v>
      </c>
      <c r="T20" s="374">
        <v>10410.103000000001</v>
      </c>
      <c r="U20" s="19">
        <v>4232.1759999999995</v>
      </c>
      <c r="V20" s="119">
        <v>7185.3120000000017</v>
      </c>
      <c r="W20" s="375">
        <v>11417.488000000001</v>
      </c>
      <c r="X20" s="345">
        <f t="shared" si="21"/>
        <v>1.7758586984303316E-2</v>
      </c>
      <c r="Y20" s="323">
        <f t="shared" si="22"/>
        <v>1.6282714778306128E-2</v>
      </c>
      <c r="Z20" s="399">
        <f t="shared" si="23"/>
        <v>1.6765859040787222E-2</v>
      </c>
      <c r="AA20" s="323">
        <f t="shared" si="24"/>
        <v>2.042942358987555E-2</v>
      </c>
      <c r="AB20" s="323">
        <f t="shared" si="25"/>
        <v>1.7576893693332374E-2</v>
      </c>
      <c r="AC20" s="399">
        <f t="shared" si="26"/>
        <v>1.853627141139259E-2</v>
      </c>
      <c r="AE20" s="394">
        <f t="shared" si="9"/>
        <v>0.17245997193637599</v>
      </c>
      <c r="AF20" s="395">
        <f t="shared" si="10"/>
        <v>5.6593918518309583E-2</v>
      </c>
      <c r="AG20" s="386">
        <f t="shared" si="11"/>
        <v>9.6769935897848477E-2</v>
      </c>
      <c r="AI20" s="27">
        <f t="shared" ref="AI20:AI33" si="28">(R20/B20)*10</f>
        <v>3.5380657770668309</v>
      </c>
      <c r="AJ20" s="28">
        <f t="shared" ref="AJ20:AJ33" si="29">(S20/C20)*10</f>
        <v>2.7628609815879654</v>
      </c>
      <c r="AK20" s="402">
        <f t="shared" ref="AK20:AK33" si="30">(T20/D20)*10</f>
        <v>2.9900230151943963</v>
      </c>
      <c r="AL20" s="28">
        <f t="shared" ref="AL20:AL33" si="31">(U20/E20)*10</f>
        <v>4.1210518372096399</v>
      </c>
      <c r="AM20" s="28">
        <f t="shared" ref="AM20:AM33" si="32">(V20/F20)*10</f>
        <v>2.751025224485014</v>
      </c>
      <c r="AN20" s="402">
        <f t="shared" ref="AN20:AN33" si="33">(W20/G20)*10</f>
        <v>3.137679343261794</v>
      </c>
      <c r="AO20" s="384">
        <f t="shared" ref="AO20:AO33" si="34">(AL20-AI20)/AI20</f>
        <v>0.16477535944120375</v>
      </c>
      <c r="AP20" s="385">
        <f t="shared" ref="AP20:AP33" si="35">(AM20-AJ20)/AJ20</f>
        <v>-4.2838771772544396E-3</v>
      </c>
      <c r="AQ20" s="386">
        <f t="shared" ref="AQ20:AQ33" si="36">(AN20-AK20)/AK20</f>
        <v>4.9383007193273334E-2</v>
      </c>
    </row>
    <row r="21" spans="1:43" ht="20.100000000000001" customHeight="1">
      <c r="A21" s="8" t="s">
        <v>153</v>
      </c>
      <c r="B21" s="19">
        <v>6227.85</v>
      </c>
      <c r="C21" s="371">
        <v>24112.150000000009</v>
      </c>
      <c r="D21" s="375">
        <v>30340.000000000007</v>
      </c>
      <c r="E21" s="19">
        <v>11052.419999999996</v>
      </c>
      <c r="F21" s="369">
        <v>27259.710000000003</v>
      </c>
      <c r="G21" s="377">
        <v>38312.129999999997</v>
      </c>
      <c r="H21" s="345">
        <f t="shared" si="0"/>
        <v>7.7738125552343452E-3</v>
      </c>
      <c r="I21" s="323">
        <f t="shared" si="1"/>
        <v>1.2497769870497293E-2</v>
      </c>
      <c r="J21" s="399">
        <f t="shared" si="2"/>
        <v>1.1111728795617774E-2</v>
      </c>
      <c r="K21" s="323">
        <f t="shared" si="3"/>
        <v>1.2892440596155432E-2</v>
      </c>
      <c r="L21" s="323">
        <f t="shared" si="4"/>
        <v>1.434425287079912E-2</v>
      </c>
      <c r="M21" s="399">
        <f t="shared" si="5"/>
        <v>1.389292706817875E-2</v>
      </c>
      <c r="N21" s="394">
        <f t="shared" si="6"/>
        <v>0.77467665406199504</v>
      </c>
      <c r="O21" s="395">
        <f t="shared" si="7"/>
        <v>0.13053833855545827</v>
      </c>
      <c r="P21" s="386">
        <f t="shared" si="8"/>
        <v>0.26275972313777152</v>
      </c>
      <c r="R21" s="401">
        <v>1825.1409999999994</v>
      </c>
      <c r="S21" s="369">
        <v>6594.8760000000002</v>
      </c>
      <c r="T21" s="374">
        <v>8420.0169999999998</v>
      </c>
      <c r="U21" s="19">
        <v>2699.2</v>
      </c>
      <c r="V21" s="119">
        <v>7219.8019999999997</v>
      </c>
      <c r="W21" s="375">
        <v>9919.0020000000004</v>
      </c>
      <c r="X21" s="345">
        <f t="shared" si="21"/>
        <v>8.9792307594820913E-3</v>
      </c>
      <c r="Y21" s="323">
        <f t="shared" si="22"/>
        <v>1.5790501582586384E-2</v>
      </c>
      <c r="Z21" s="399">
        <f t="shared" si="23"/>
        <v>1.3560751333875571E-2</v>
      </c>
      <c r="AA21" s="323">
        <f t="shared" si="24"/>
        <v>1.3029491248424473E-2</v>
      </c>
      <c r="AB21" s="323">
        <f t="shared" si="25"/>
        <v>1.7661264012044074E-2</v>
      </c>
      <c r="AC21" s="399">
        <f t="shared" si="26"/>
        <v>1.6103482062091584E-2</v>
      </c>
      <c r="AE21" s="394">
        <f t="shared" si="9"/>
        <v>0.47889943845434446</v>
      </c>
      <c r="AF21" s="395">
        <f t="shared" si="10"/>
        <v>9.4759325270103556E-2</v>
      </c>
      <c r="AG21" s="386">
        <f t="shared" si="11"/>
        <v>0.1780263626546123</v>
      </c>
      <c r="AI21" s="27">
        <f t="shared" si="28"/>
        <v>2.9306116878216386</v>
      </c>
      <c r="AJ21" s="28">
        <f t="shared" si="29"/>
        <v>2.7350841795526315</v>
      </c>
      <c r="AK21" s="402">
        <f t="shared" si="30"/>
        <v>2.7752198417930121</v>
      </c>
      <c r="AL21" s="28">
        <f t="shared" si="31"/>
        <v>2.4421800836377923</v>
      </c>
      <c r="AM21" s="28">
        <f t="shared" si="32"/>
        <v>2.6485248742558154</v>
      </c>
      <c r="AN21" s="402">
        <f t="shared" si="33"/>
        <v>2.58899779260511</v>
      </c>
      <c r="AO21" s="384">
        <f t="shared" si="34"/>
        <v>-0.16666541193893342</v>
      </c>
      <c r="AP21" s="385">
        <f t="shared" si="35"/>
        <v>-3.1647766435830255E-2</v>
      </c>
      <c r="AQ21" s="386">
        <f t="shared" si="36"/>
        <v>-6.7101728801271424E-2</v>
      </c>
    </row>
    <row r="22" spans="1:43" ht="20.100000000000001" customHeight="1">
      <c r="A22" s="8" t="s">
        <v>163</v>
      </c>
      <c r="B22" s="19">
        <v>11147.9</v>
      </c>
      <c r="C22" s="371">
        <v>36413.43</v>
      </c>
      <c r="D22" s="375">
        <v>47561.33</v>
      </c>
      <c r="E22" s="19">
        <v>8659.4999999999982</v>
      </c>
      <c r="F22" s="369">
        <v>35142.939999999988</v>
      </c>
      <c r="G22" s="377">
        <v>43802.439999999988</v>
      </c>
      <c r="H22" s="345">
        <f t="shared" si="0"/>
        <v>1.3915185013206315E-2</v>
      </c>
      <c r="I22" s="323">
        <f t="shared" si="1"/>
        <v>1.8873749057444572E-2</v>
      </c>
      <c r="J22" s="399">
        <f t="shared" si="2"/>
        <v>1.7418872779132479E-2</v>
      </c>
      <c r="K22" s="323">
        <f t="shared" si="3"/>
        <v>1.0101144305265994E-2</v>
      </c>
      <c r="L22" s="323">
        <f t="shared" si="4"/>
        <v>1.8492464446001847E-2</v>
      </c>
      <c r="M22" s="399">
        <f t="shared" si="5"/>
        <v>1.588384943171459E-2</v>
      </c>
      <c r="N22" s="394">
        <f t="shared" si="6"/>
        <v>-0.2232169287489125</v>
      </c>
      <c r="O22" s="395">
        <f t="shared" si="7"/>
        <v>-3.4890698294558146E-2</v>
      </c>
      <c r="P22" s="386">
        <f t="shared" si="8"/>
        <v>-7.903248290155078E-2</v>
      </c>
      <c r="R22" s="401">
        <v>2234.4750000000004</v>
      </c>
      <c r="S22" s="369">
        <v>8268.6</v>
      </c>
      <c r="T22" s="374">
        <v>10503.075000000001</v>
      </c>
      <c r="U22" s="19">
        <v>1716.672</v>
      </c>
      <c r="V22" s="119">
        <v>7655.4079999999967</v>
      </c>
      <c r="W22" s="375">
        <v>9372.0799999999963</v>
      </c>
      <c r="X22" s="345">
        <f t="shared" si="21"/>
        <v>1.0993050208884549E-2</v>
      </c>
      <c r="Y22" s="323">
        <f t="shared" si="22"/>
        <v>1.9797997928357375E-2</v>
      </c>
      <c r="Z22" s="399">
        <f t="shared" si="23"/>
        <v>1.691559391341433E-2</v>
      </c>
      <c r="AA22" s="323">
        <f t="shared" si="24"/>
        <v>8.2866637523767561E-3</v>
      </c>
      <c r="AB22" s="323">
        <f t="shared" si="25"/>
        <v>1.8726854532563949E-2</v>
      </c>
      <c r="AC22" s="399">
        <f t="shared" si="26"/>
        <v>1.5215555170216442E-2</v>
      </c>
      <c r="AE22" s="394">
        <f t="shared" si="9"/>
        <v>-0.23173362870472941</v>
      </c>
      <c r="AF22" s="395">
        <f t="shared" si="10"/>
        <v>-7.4159107950560382E-2</v>
      </c>
      <c r="AG22" s="386">
        <f t="shared" si="11"/>
        <v>-0.10768227400070973</v>
      </c>
      <c r="AI22" s="27">
        <f t="shared" si="28"/>
        <v>2.0043909615263864</v>
      </c>
      <c r="AJ22" s="28">
        <f t="shared" si="29"/>
        <v>2.2707555975913283</v>
      </c>
      <c r="AK22" s="402">
        <f t="shared" si="30"/>
        <v>2.2083223913208485</v>
      </c>
      <c r="AL22" s="28">
        <f t="shared" si="31"/>
        <v>1.9824146890698082</v>
      </c>
      <c r="AM22" s="28">
        <f t="shared" si="32"/>
        <v>2.1783629941035096</v>
      </c>
      <c r="AN22" s="402">
        <f t="shared" si="33"/>
        <v>2.1396250985104937</v>
      </c>
      <c r="AO22" s="384">
        <f t="shared" si="34"/>
        <v>-1.0964064834857758E-2</v>
      </c>
      <c r="AP22" s="385">
        <f t="shared" si="35"/>
        <v>-4.0688043920632751E-2</v>
      </c>
      <c r="AQ22" s="386">
        <f t="shared" si="36"/>
        <v>-3.1108362203068288E-2</v>
      </c>
    </row>
    <row r="23" spans="1:43" ht="20.100000000000001" customHeight="1">
      <c r="A23" s="8" t="s">
        <v>162</v>
      </c>
      <c r="B23" s="19">
        <v>7898.1099999999988</v>
      </c>
      <c r="C23" s="371">
        <v>30561.17</v>
      </c>
      <c r="D23" s="375">
        <v>38459.279999999999</v>
      </c>
      <c r="E23" s="19">
        <v>7356.8900000000021</v>
      </c>
      <c r="F23" s="369">
        <v>31376.600000000013</v>
      </c>
      <c r="G23" s="377">
        <v>38733.490000000013</v>
      </c>
      <c r="H23" s="345">
        <f t="shared" si="0"/>
        <v>9.8586874572479943E-3</v>
      </c>
      <c r="I23" s="323">
        <f t="shared" si="1"/>
        <v>1.5840415294079774E-2</v>
      </c>
      <c r="J23" s="399">
        <f t="shared" si="2"/>
        <v>1.4085335828435288E-2</v>
      </c>
      <c r="K23" s="323">
        <f t="shared" si="3"/>
        <v>8.5816741761035129E-3</v>
      </c>
      <c r="L23" s="323">
        <f t="shared" si="4"/>
        <v>1.6510589607369845E-2</v>
      </c>
      <c r="M23" s="399">
        <f t="shared" si="5"/>
        <v>1.4045722638392362E-2</v>
      </c>
      <c r="N23" s="394">
        <f t="shared" si="6"/>
        <v>-6.8525254776142228E-2</v>
      </c>
      <c r="O23" s="395">
        <f t="shared" si="7"/>
        <v>2.6681897322648803E-2</v>
      </c>
      <c r="P23" s="386">
        <f t="shared" si="8"/>
        <v>7.1298786664756517E-3</v>
      </c>
      <c r="R23" s="401">
        <v>1828.1679999999997</v>
      </c>
      <c r="S23" s="369">
        <v>6879.1750000000011</v>
      </c>
      <c r="T23" s="374">
        <v>8707.3430000000008</v>
      </c>
      <c r="U23" s="19">
        <v>1815.1870000000001</v>
      </c>
      <c r="V23" s="119">
        <v>6942.2529999999988</v>
      </c>
      <c r="W23" s="375">
        <v>8757.4399999999987</v>
      </c>
      <c r="X23" s="345">
        <f t="shared" si="21"/>
        <v>8.9941228316611482E-3</v>
      </c>
      <c r="Y23" s="323">
        <f t="shared" si="22"/>
        <v>1.6471215489781567E-2</v>
      </c>
      <c r="Z23" s="399">
        <f t="shared" si="23"/>
        <v>1.4023500570338769E-2</v>
      </c>
      <c r="AA23" s="323">
        <f t="shared" si="24"/>
        <v>8.7622121853711751E-3</v>
      </c>
      <c r="AB23" s="323">
        <f t="shared" si="25"/>
        <v>1.6982316560953472E-2</v>
      </c>
      <c r="AC23" s="399">
        <f t="shared" si="26"/>
        <v>1.4217688226077916E-2</v>
      </c>
      <c r="AE23" s="394">
        <f t="shared" si="9"/>
        <v>-7.1005509340495744E-3</v>
      </c>
      <c r="AF23" s="395">
        <f t="shared" si="10"/>
        <v>9.1694134834478976E-3</v>
      </c>
      <c r="AG23" s="386">
        <f t="shared" si="11"/>
        <v>5.7534198434583232E-3</v>
      </c>
      <c r="AI23" s="27">
        <f t="shared" si="28"/>
        <v>2.3146904765823724</v>
      </c>
      <c r="AJ23" s="28">
        <f t="shared" si="29"/>
        <v>2.2509527612980791</v>
      </c>
      <c r="AK23" s="402">
        <f t="shared" si="30"/>
        <v>2.264042124553554</v>
      </c>
      <c r="AL23" s="28">
        <f t="shared" si="31"/>
        <v>2.46732926549126</v>
      </c>
      <c r="AM23" s="28">
        <f t="shared" si="32"/>
        <v>2.2125574472696199</v>
      </c>
      <c r="AN23" s="402">
        <f t="shared" si="33"/>
        <v>2.260947825770411</v>
      </c>
      <c r="AO23" s="384">
        <f t="shared" si="34"/>
        <v>6.5943498905416467E-2</v>
      </c>
      <c r="AP23" s="385">
        <f t="shared" si="35"/>
        <v>-1.7057361082210089E-2</v>
      </c>
      <c r="AQ23" s="386">
        <f t="shared" si="36"/>
        <v>-1.3667143157741421E-3</v>
      </c>
    </row>
    <row r="24" spans="1:43" ht="20.100000000000001" customHeight="1">
      <c r="A24" s="8" t="s">
        <v>166</v>
      </c>
      <c r="B24" s="19">
        <v>13694.070000000002</v>
      </c>
      <c r="C24" s="371">
        <v>76188.570000000022</v>
      </c>
      <c r="D24" s="375">
        <v>89882.640000000029</v>
      </c>
      <c r="E24" s="19">
        <v>10248.519999999997</v>
      </c>
      <c r="F24" s="369">
        <v>82222.689999999988</v>
      </c>
      <c r="G24" s="377">
        <v>92471.209999999992</v>
      </c>
      <c r="H24" s="345">
        <f t="shared" si="0"/>
        <v>1.7093400338520998E-2</v>
      </c>
      <c r="I24" s="323">
        <f t="shared" si="1"/>
        <v>3.948993410468473E-2</v>
      </c>
      <c r="J24" s="399">
        <f t="shared" si="2"/>
        <v>3.2918639390710151E-2</v>
      </c>
      <c r="K24" s="323">
        <f t="shared" si="3"/>
        <v>1.1954706326624475E-2</v>
      </c>
      <c r="L24" s="323">
        <f t="shared" si="4"/>
        <v>4.326616303245067E-2</v>
      </c>
      <c r="M24" s="399">
        <f t="shared" si="5"/>
        <v>3.3532350627235856E-2</v>
      </c>
      <c r="N24" s="394">
        <f t="shared" si="6"/>
        <v>-0.25160890808941422</v>
      </c>
      <c r="O24" s="395">
        <f t="shared" si="7"/>
        <v>7.9199806480157911E-2</v>
      </c>
      <c r="P24" s="386">
        <f t="shared" si="8"/>
        <v>2.8799443363033868E-2</v>
      </c>
      <c r="R24" s="401">
        <v>1058.9830000000002</v>
      </c>
      <c r="S24" s="369">
        <v>6046.233000000002</v>
      </c>
      <c r="T24" s="374">
        <v>7105.2160000000022</v>
      </c>
      <c r="U24" s="19">
        <v>758.29400000000021</v>
      </c>
      <c r="V24" s="119">
        <v>6243.3090000000011</v>
      </c>
      <c r="W24" s="375">
        <v>7001.603000000001</v>
      </c>
      <c r="X24" s="345">
        <f t="shared" si="21"/>
        <v>5.209927741127194E-3</v>
      </c>
      <c r="Y24" s="323">
        <f t="shared" si="22"/>
        <v>1.4476853204698017E-2</v>
      </c>
      <c r="Z24" s="399">
        <f t="shared" si="23"/>
        <v>1.1443215298671497E-2</v>
      </c>
      <c r="AA24" s="323">
        <f t="shared" si="24"/>
        <v>3.6604123580071097E-3</v>
      </c>
      <c r="AB24" s="323">
        <f t="shared" si="25"/>
        <v>1.5272541900424819E-2</v>
      </c>
      <c r="AC24" s="399">
        <f t="shared" si="26"/>
        <v>1.1367089987116307E-2</v>
      </c>
      <c r="AE24" s="394">
        <f t="shared" si="9"/>
        <v>-0.28394129084225139</v>
      </c>
      <c r="AF24" s="395">
        <f t="shared" si="10"/>
        <v>3.2594840456859508E-2</v>
      </c>
      <c r="AG24" s="386">
        <f t="shared" si="11"/>
        <v>-1.4582667156072548E-2</v>
      </c>
      <c r="AI24" s="27">
        <f t="shared" si="28"/>
        <v>0.77331501883662057</v>
      </c>
      <c r="AJ24" s="28">
        <f t="shared" si="29"/>
        <v>0.79358793582816956</v>
      </c>
      <c r="AK24" s="402">
        <f t="shared" si="30"/>
        <v>0.79049925547358191</v>
      </c>
      <c r="AL24" s="28">
        <f t="shared" si="31"/>
        <v>0.73990585957777355</v>
      </c>
      <c r="AM24" s="28">
        <f t="shared" si="32"/>
        <v>0.75931704496654184</v>
      </c>
      <c r="AN24" s="402">
        <f t="shared" si="33"/>
        <v>0.75716571676741351</v>
      </c>
      <c r="AO24" s="384">
        <f t="shared" si="34"/>
        <v>-4.3202522187022759E-2</v>
      </c>
      <c r="AP24" s="385">
        <f t="shared" si="35"/>
        <v>-4.3184742754265058E-2</v>
      </c>
      <c r="AQ24" s="386">
        <f t="shared" si="36"/>
        <v>-4.2167704112761668E-2</v>
      </c>
    </row>
    <row r="25" spans="1:43" ht="20.100000000000001" customHeight="1">
      <c r="A25" s="8" t="s">
        <v>160</v>
      </c>
      <c r="B25" s="19">
        <v>959.7199999999998</v>
      </c>
      <c r="C25" s="371">
        <v>1880.8000000000006</v>
      </c>
      <c r="D25" s="375">
        <v>2840.5200000000004</v>
      </c>
      <c r="E25" s="19">
        <v>932.14999999999986</v>
      </c>
      <c r="F25" s="369">
        <v>1861.9699999999993</v>
      </c>
      <c r="G25" s="377">
        <v>2794.119999999999</v>
      </c>
      <c r="H25" s="345">
        <f t="shared" si="0"/>
        <v>1.1979548938252371E-3</v>
      </c>
      <c r="I25" s="323">
        <f t="shared" si="1"/>
        <v>9.7485315794864041E-4</v>
      </c>
      <c r="J25" s="399">
        <f t="shared" si="2"/>
        <v>1.0403127184748912E-3</v>
      </c>
      <c r="K25" s="323">
        <f t="shared" si="3"/>
        <v>1.0873354886718283E-3</v>
      </c>
      <c r="L25" s="323">
        <f t="shared" si="4"/>
        <v>9.797818288544459E-4</v>
      </c>
      <c r="M25" s="399">
        <f t="shared" si="5"/>
        <v>1.0132171032970394E-3</v>
      </c>
      <c r="N25" s="394">
        <f t="shared" si="6"/>
        <v>-2.8727128745884158E-2</v>
      </c>
      <c r="O25" s="395">
        <f t="shared" si="7"/>
        <v>-1.0011697150149556E-2</v>
      </c>
      <c r="P25" s="386">
        <f t="shared" si="8"/>
        <v>-1.6335037246701819E-2</v>
      </c>
      <c r="R25" s="401">
        <v>1480.4680000000003</v>
      </c>
      <c r="S25" s="369">
        <v>4293.9169999999986</v>
      </c>
      <c r="T25" s="374">
        <v>5774.3849999999984</v>
      </c>
      <c r="U25" s="19">
        <v>1474.8470000000002</v>
      </c>
      <c r="V25" s="119">
        <v>4315.7079999999996</v>
      </c>
      <c r="W25" s="375">
        <v>5790.5550000000003</v>
      </c>
      <c r="X25" s="345">
        <f t="shared" si="21"/>
        <v>7.2835270283385994E-3</v>
      </c>
      <c r="Y25" s="323">
        <f t="shared" si="22"/>
        <v>1.0281179385934557E-2</v>
      </c>
      <c r="Z25" s="399">
        <f t="shared" si="23"/>
        <v>9.2998623507602272E-3</v>
      </c>
      <c r="AA25" s="323">
        <f t="shared" si="24"/>
        <v>7.119333906070351E-3</v>
      </c>
      <c r="AB25" s="323">
        <f t="shared" si="25"/>
        <v>1.0557195112399302E-2</v>
      </c>
      <c r="AC25" s="399">
        <f t="shared" si="26"/>
        <v>9.4009557183328263E-3</v>
      </c>
      <c r="AE25" s="394">
        <f t="shared" si="9"/>
        <v>-3.7967723719797342E-3</v>
      </c>
      <c r="AF25" s="395">
        <f t="shared" si="10"/>
        <v>5.0748535661031833E-3</v>
      </c>
      <c r="AG25" s="386">
        <f t="shared" si="11"/>
        <v>2.8002982135763195E-3</v>
      </c>
      <c r="AI25" s="27">
        <f t="shared" si="28"/>
        <v>15.426040928604184</v>
      </c>
      <c r="AJ25" s="28">
        <f t="shared" si="29"/>
        <v>22.830269034453408</v>
      </c>
      <c r="AK25" s="402">
        <f t="shared" si="30"/>
        <v>20.328619407714072</v>
      </c>
      <c r="AL25" s="28">
        <f t="shared" si="31"/>
        <v>15.821992168642392</v>
      </c>
      <c r="AM25" s="28">
        <f t="shared" si="32"/>
        <v>23.178182247834293</v>
      </c>
      <c r="AN25" s="402">
        <f t="shared" si="33"/>
        <v>20.724074127095481</v>
      </c>
      <c r="AO25" s="384">
        <f t="shared" si="34"/>
        <v>2.5667716160664662E-2</v>
      </c>
      <c r="AP25" s="385">
        <f t="shared" si="35"/>
        <v>1.5239120172252242E-2</v>
      </c>
      <c r="AQ25" s="386">
        <f t="shared" si="36"/>
        <v>1.9453102616075638E-2</v>
      </c>
    </row>
    <row r="26" spans="1:43" ht="20.100000000000001" customHeight="1">
      <c r="A26" s="8" t="s">
        <v>159</v>
      </c>
      <c r="B26" s="19">
        <v>13424.520000000004</v>
      </c>
      <c r="C26" s="371">
        <v>12649.069999999996</v>
      </c>
      <c r="D26" s="375">
        <v>26073.59</v>
      </c>
      <c r="E26" s="19">
        <v>13280.100000000002</v>
      </c>
      <c r="F26" s="369">
        <v>15692.289999999999</v>
      </c>
      <c r="G26" s="377">
        <v>28972.39</v>
      </c>
      <c r="H26" s="345">
        <f t="shared" si="0"/>
        <v>1.6756938931412061E-2</v>
      </c>
      <c r="I26" s="323">
        <f t="shared" si="1"/>
        <v>6.5562451268680356E-3</v>
      </c>
      <c r="J26" s="399">
        <f t="shared" si="2"/>
        <v>9.5491977853701896E-3</v>
      </c>
      <c r="K26" s="323">
        <f t="shared" si="3"/>
        <v>1.5490987526804431E-2</v>
      </c>
      <c r="L26" s="323">
        <f t="shared" si="4"/>
        <v>8.2573943700029202E-3</v>
      </c>
      <c r="M26" s="399">
        <f t="shared" si="5"/>
        <v>1.0506106062514179E-2</v>
      </c>
      <c r="N26" s="394">
        <f t="shared" si="6"/>
        <v>-1.0757926540390409E-2</v>
      </c>
      <c r="O26" s="395">
        <f t="shared" si="7"/>
        <v>0.24058843851761466</v>
      </c>
      <c r="P26" s="386">
        <f t="shared" si="8"/>
        <v>0.11117763223246202</v>
      </c>
      <c r="R26" s="401">
        <v>2403.3900000000003</v>
      </c>
      <c r="S26" s="369">
        <v>3111.346</v>
      </c>
      <c r="T26" s="374">
        <v>5514.7360000000008</v>
      </c>
      <c r="U26" s="19">
        <v>2297.0099999999989</v>
      </c>
      <c r="V26" s="119">
        <v>3148.4520000000002</v>
      </c>
      <c r="W26" s="375">
        <v>5445.4619999999995</v>
      </c>
      <c r="X26" s="345">
        <f t="shared" si="21"/>
        <v>1.1824069162345087E-2</v>
      </c>
      <c r="Y26" s="323">
        <f t="shared" si="22"/>
        <v>7.4496797114871919E-3</v>
      </c>
      <c r="Z26" s="399">
        <f t="shared" si="23"/>
        <v>8.8816879547834217E-3</v>
      </c>
      <c r="AA26" s="323">
        <f t="shared" si="24"/>
        <v>1.1088052642465726E-2</v>
      </c>
      <c r="AB26" s="323">
        <f t="shared" si="25"/>
        <v>7.7018236789939938E-3</v>
      </c>
      <c r="AC26" s="399">
        <f t="shared" si="26"/>
        <v>8.8406978481102589E-3</v>
      </c>
      <c r="AE26" s="394">
        <f t="shared" si="9"/>
        <v>-4.4262479248062717E-2</v>
      </c>
      <c r="AF26" s="395">
        <f t="shared" si="10"/>
        <v>1.1926028156302842E-2</v>
      </c>
      <c r="AG26" s="386">
        <f t="shared" si="11"/>
        <v>-1.2561616730157389E-2</v>
      </c>
      <c r="AI26" s="27">
        <f t="shared" si="28"/>
        <v>1.7902986475494092</v>
      </c>
      <c r="AJ26" s="28">
        <f t="shared" si="29"/>
        <v>2.4597428901887657</v>
      </c>
      <c r="AK26" s="402">
        <f t="shared" si="30"/>
        <v>2.115065857827787</v>
      </c>
      <c r="AL26" s="28">
        <f t="shared" si="31"/>
        <v>1.7296631802471354</v>
      </c>
      <c r="AM26" s="28">
        <f t="shared" si="32"/>
        <v>2.0063687326706301</v>
      </c>
      <c r="AN26" s="402">
        <f t="shared" si="33"/>
        <v>1.8795349641503514</v>
      </c>
      <c r="AO26" s="384">
        <f t="shared" si="34"/>
        <v>-3.3868911974699087E-2</v>
      </c>
      <c r="AP26" s="385">
        <f t="shared" si="35"/>
        <v>-0.18431770219827437</v>
      </c>
      <c r="AQ26" s="386">
        <f t="shared" si="36"/>
        <v>-0.11135865713388723</v>
      </c>
    </row>
    <row r="27" spans="1:43" ht="20.100000000000001" customHeight="1">
      <c r="A27" s="8" t="s">
        <v>165</v>
      </c>
      <c r="B27" s="19">
        <v>8423.84</v>
      </c>
      <c r="C27" s="371">
        <v>7212.6900000000023</v>
      </c>
      <c r="D27" s="375">
        <v>15636.530000000002</v>
      </c>
      <c r="E27" s="19">
        <v>8750.470000000003</v>
      </c>
      <c r="F27" s="369">
        <v>6414.2499999999991</v>
      </c>
      <c r="G27" s="377">
        <v>15164.720000000001</v>
      </c>
      <c r="H27" s="345">
        <f t="shared" si="0"/>
        <v>1.0514921386238473E-2</v>
      </c>
      <c r="I27" s="323">
        <f t="shared" si="1"/>
        <v>3.7384696000662371E-3</v>
      </c>
      <c r="J27" s="399">
        <f t="shared" si="2"/>
        <v>5.7267264556539613E-3</v>
      </c>
      <c r="K27" s="323">
        <f t="shared" si="3"/>
        <v>1.0207259103747441E-2</v>
      </c>
      <c r="L27" s="323">
        <f t="shared" si="4"/>
        <v>3.3752238734940042E-3</v>
      </c>
      <c r="M27" s="399">
        <f t="shared" si="5"/>
        <v>5.499102998693931E-3</v>
      </c>
      <c r="N27" s="394">
        <f t="shared" si="6"/>
        <v>3.8774478147733438E-2</v>
      </c>
      <c r="O27" s="395">
        <f t="shared" si="7"/>
        <v>-0.11069933686322343</v>
      </c>
      <c r="P27" s="386">
        <f t="shared" si="8"/>
        <v>-3.0173574316040785E-2</v>
      </c>
      <c r="R27" s="401">
        <v>2875.5169999999994</v>
      </c>
      <c r="S27" s="369">
        <v>2321.6629999999996</v>
      </c>
      <c r="T27" s="374">
        <v>5197.1799999999985</v>
      </c>
      <c r="U27" s="19">
        <v>3017.8569999999991</v>
      </c>
      <c r="V27" s="119">
        <v>2246.6500000000005</v>
      </c>
      <c r="W27" s="375">
        <v>5264.5069999999996</v>
      </c>
      <c r="X27" s="345">
        <f t="shared" si="21"/>
        <v>1.4146814243838512E-2</v>
      </c>
      <c r="Y27" s="323">
        <f t="shared" si="22"/>
        <v>5.5588950081445409E-3</v>
      </c>
      <c r="Z27" s="399">
        <f t="shared" si="23"/>
        <v>8.3702521761406679E-3</v>
      </c>
      <c r="AA27" s="323">
        <f t="shared" si="24"/>
        <v>1.4567702048939139E-2</v>
      </c>
      <c r="AB27" s="323">
        <f t="shared" si="25"/>
        <v>5.4958125988301106E-3</v>
      </c>
      <c r="AC27" s="399">
        <f t="shared" si="26"/>
        <v>8.5469177282407622E-3</v>
      </c>
      <c r="AE27" s="394">
        <f t="shared" si="9"/>
        <v>4.9500663706735074E-2</v>
      </c>
      <c r="AF27" s="395">
        <f t="shared" si="10"/>
        <v>-3.2310029491790591E-2</v>
      </c>
      <c r="AG27" s="386">
        <f t="shared" si="11"/>
        <v>1.2954525338741616E-2</v>
      </c>
      <c r="AI27" s="27">
        <f t="shared" si="28"/>
        <v>3.4135465535907605</v>
      </c>
      <c r="AJ27" s="28">
        <f t="shared" si="29"/>
        <v>3.2188587059751619</v>
      </c>
      <c r="AK27" s="402">
        <f t="shared" si="30"/>
        <v>3.3237425439020023</v>
      </c>
      <c r="AL27" s="28">
        <f t="shared" si="31"/>
        <v>3.4487941790555228</v>
      </c>
      <c r="AM27" s="28">
        <f t="shared" si="32"/>
        <v>3.5025918852554874</v>
      </c>
      <c r="AN27" s="402">
        <f t="shared" si="33"/>
        <v>3.4715490955322617</v>
      </c>
      <c r="AO27" s="384">
        <f t="shared" si="34"/>
        <v>1.0325807751965396E-2</v>
      </c>
      <c r="AP27" s="385">
        <f t="shared" si="35"/>
        <v>8.8147136981698543E-2</v>
      </c>
      <c r="AQ27" s="386">
        <f t="shared" si="36"/>
        <v>4.4469915969104407E-2</v>
      </c>
    </row>
    <row r="28" spans="1:43" ht="20.100000000000001" customHeight="1">
      <c r="A28" s="8" t="s">
        <v>164</v>
      </c>
      <c r="B28" s="19">
        <v>2907.5100000000011</v>
      </c>
      <c r="C28" s="371">
        <v>15277.530000000002</v>
      </c>
      <c r="D28" s="375">
        <v>18185.040000000005</v>
      </c>
      <c r="E28" s="19">
        <v>2543.8700000000003</v>
      </c>
      <c r="F28" s="369">
        <v>13855.349999999997</v>
      </c>
      <c r="G28" s="377">
        <v>16399.219999999998</v>
      </c>
      <c r="H28" s="345">
        <f t="shared" si="0"/>
        <v>3.6292521082668043E-3</v>
      </c>
      <c r="I28" s="323">
        <f t="shared" si="1"/>
        <v>7.9186241844720808E-3</v>
      </c>
      <c r="J28" s="399">
        <f t="shared" si="2"/>
        <v>6.6600933624739967E-3</v>
      </c>
      <c r="K28" s="323">
        <f t="shared" si="3"/>
        <v>2.9673766341979345E-3</v>
      </c>
      <c r="L28" s="323">
        <f t="shared" si="4"/>
        <v>7.2907835047924772E-3</v>
      </c>
      <c r="M28" s="399">
        <f t="shared" si="5"/>
        <v>5.9467632688398773E-3</v>
      </c>
      <c r="N28" s="394">
        <f t="shared" si="6"/>
        <v>-0.1250692173027782</v>
      </c>
      <c r="O28" s="395">
        <f t="shared" si="7"/>
        <v>-9.308965519949923E-2</v>
      </c>
      <c r="P28" s="386">
        <f t="shared" si="8"/>
        <v>-9.8202698481829373E-2</v>
      </c>
      <c r="R28" s="401">
        <v>880.79499999999996</v>
      </c>
      <c r="S28" s="369">
        <v>4745.9049999999988</v>
      </c>
      <c r="T28" s="374">
        <v>5626.6999999999989</v>
      </c>
      <c r="U28" s="19">
        <v>778.21799999999985</v>
      </c>
      <c r="V28" s="119">
        <v>4263.4930000000004</v>
      </c>
      <c r="W28" s="375">
        <v>5041.7110000000002</v>
      </c>
      <c r="X28" s="345">
        <f t="shared" si="21"/>
        <v>4.3332879798317122E-3</v>
      </c>
      <c r="Y28" s="323">
        <f t="shared" si="22"/>
        <v>1.1363400981808392E-2</v>
      </c>
      <c r="Z28" s="399">
        <f t="shared" si="23"/>
        <v>9.0620101515611739E-3</v>
      </c>
      <c r="AA28" s="323">
        <f t="shared" si="24"/>
        <v>3.7565888486834598E-3</v>
      </c>
      <c r="AB28" s="323">
        <f t="shared" si="25"/>
        <v>1.0429465446074815E-2</v>
      </c>
      <c r="AC28" s="399">
        <f t="shared" si="26"/>
        <v>8.1852088194709332E-3</v>
      </c>
      <c r="AE28" s="394">
        <f t="shared" si="9"/>
        <v>-0.1164595621001483</v>
      </c>
      <c r="AF28" s="395">
        <f t="shared" si="10"/>
        <v>-0.10164805237357229</v>
      </c>
      <c r="AG28" s="386">
        <f t="shared" si="11"/>
        <v>-0.10396662342047715</v>
      </c>
      <c r="AI28" s="27">
        <f t="shared" si="28"/>
        <v>3.0293790906996012</v>
      </c>
      <c r="AJ28" s="28">
        <f t="shared" si="29"/>
        <v>3.1064609266026628</v>
      </c>
      <c r="AK28" s="402">
        <f t="shared" si="30"/>
        <v>3.0941367189733966</v>
      </c>
      <c r="AL28" s="28">
        <f t="shared" si="31"/>
        <v>3.0591893453674901</v>
      </c>
      <c r="AM28" s="28">
        <f t="shared" si="32"/>
        <v>3.0771456513188058</v>
      </c>
      <c r="AN28" s="402">
        <f t="shared" si="33"/>
        <v>3.0743602439628233</v>
      </c>
      <c r="AO28" s="384">
        <f t="shared" si="34"/>
        <v>9.8403843742793339E-3</v>
      </c>
      <c r="AP28" s="385">
        <f t="shared" si="35"/>
        <v>-9.4368723690715344E-3</v>
      </c>
      <c r="AQ28" s="386">
        <f t="shared" si="36"/>
        <v>-6.3915970129254573E-3</v>
      </c>
    </row>
    <row r="29" spans="1:43" ht="20.100000000000001" customHeight="1">
      <c r="A29" s="8" t="s">
        <v>168</v>
      </c>
      <c r="B29" s="19">
        <v>11941.919999999996</v>
      </c>
      <c r="C29" s="371">
        <v>9148.6799999999985</v>
      </c>
      <c r="D29" s="375">
        <v>21090.599999999995</v>
      </c>
      <c r="E29" s="19">
        <v>15392.970000000001</v>
      </c>
      <c r="F29" s="369">
        <v>9160.9000000000015</v>
      </c>
      <c r="G29" s="377">
        <v>24553.870000000003</v>
      </c>
      <c r="H29" s="345">
        <f t="shared" si="0"/>
        <v>1.4906307574781681E-2</v>
      </c>
      <c r="I29" s="323">
        <f t="shared" si="1"/>
        <v>4.7419287479059779E-3</v>
      </c>
      <c r="J29" s="399">
        <f t="shared" si="2"/>
        <v>7.7242263459741632E-3</v>
      </c>
      <c r="K29" s="323">
        <f t="shared" si="3"/>
        <v>1.7955610746189773E-2</v>
      </c>
      <c r="L29" s="323">
        <f t="shared" si="4"/>
        <v>4.8205305971378148E-3</v>
      </c>
      <c r="M29" s="399">
        <f t="shared" si="5"/>
        <v>8.9038412939072362E-3</v>
      </c>
      <c r="N29" s="394">
        <f t="shared" si="6"/>
        <v>0.28898619317496732</v>
      </c>
      <c r="O29" s="395">
        <f t="shared" si="7"/>
        <v>1.3357118185358965E-3</v>
      </c>
      <c r="P29" s="386">
        <f t="shared" si="8"/>
        <v>0.16420917375513303</v>
      </c>
      <c r="R29" s="401">
        <v>2335.6660000000002</v>
      </c>
      <c r="S29" s="369">
        <v>1903.3669999999995</v>
      </c>
      <c r="T29" s="374">
        <v>4239.0329999999994</v>
      </c>
      <c r="U29" s="19">
        <v>2936.7329999999993</v>
      </c>
      <c r="V29" s="119">
        <v>2052.0940000000005</v>
      </c>
      <c r="W29" s="375">
        <v>4988.8269999999993</v>
      </c>
      <c r="X29" s="345">
        <f t="shared" si="21"/>
        <v>1.1490884261038739E-2</v>
      </c>
      <c r="Y29" s="323">
        <f t="shared" si="22"/>
        <v>4.5573441601847687E-3</v>
      </c>
      <c r="Z29" s="399">
        <f t="shared" si="23"/>
        <v>6.8271207064181175E-3</v>
      </c>
      <c r="AA29" s="323">
        <f t="shared" si="24"/>
        <v>1.4176102890656246E-2</v>
      </c>
      <c r="AB29" s="323">
        <f t="shared" si="25"/>
        <v>5.0198847435887553E-3</v>
      </c>
      <c r="AC29" s="399">
        <f t="shared" si="26"/>
        <v>8.0993517397595204E-3</v>
      </c>
      <c r="AE29" s="394">
        <f t="shared" si="9"/>
        <v>0.25734287351016755</v>
      </c>
      <c r="AF29" s="395">
        <f t="shared" si="10"/>
        <v>7.8138898068528584E-2</v>
      </c>
      <c r="AG29" s="386">
        <f t="shared" si="11"/>
        <v>0.17687854753666696</v>
      </c>
      <c r="AI29" s="27">
        <f t="shared" si="28"/>
        <v>1.9558546699358235</v>
      </c>
      <c r="AJ29" s="28">
        <f t="shared" si="29"/>
        <v>2.080482648863005</v>
      </c>
      <c r="AK29" s="402">
        <f t="shared" si="30"/>
        <v>2.0099157918693638</v>
      </c>
      <c r="AL29" s="28">
        <f t="shared" si="31"/>
        <v>1.9078403972722606</v>
      </c>
      <c r="AM29" s="28">
        <f t="shared" si="32"/>
        <v>2.2400571996201251</v>
      </c>
      <c r="AN29" s="402">
        <f t="shared" si="33"/>
        <v>2.0317884716340027</v>
      </c>
      <c r="AO29" s="384">
        <f t="shared" si="34"/>
        <v>-2.4548998144702801E-2</v>
      </c>
      <c r="AP29" s="385">
        <f t="shared" si="35"/>
        <v>7.6700736170199915E-2</v>
      </c>
      <c r="AQ29" s="386">
        <f t="shared" si="36"/>
        <v>1.0882386144295018E-2</v>
      </c>
    </row>
    <row r="30" spans="1:43" ht="20.100000000000001" customHeight="1">
      <c r="A30" s="8" t="s">
        <v>171</v>
      </c>
      <c r="B30" s="19">
        <v>1712.2300000000002</v>
      </c>
      <c r="C30" s="371">
        <v>9930.1500000000015</v>
      </c>
      <c r="D30" s="375">
        <v>11642.380000000001</v>
      </c>
      <c r="E30" s="19">
        <v>2354.36</v>
      </c>
      <c r="F30" s="369">
        <v>12955.099999999999</v>
      </c>
      <c r="G30" s="377">
        <v>15309.46</v>
      </c>
      <c r="H30" s="345">
        <f t="shared" si="0"/>
        <v>2.1372632724694562E-3</v>
      </c>
      <c r="I30" s="323">
        <f t="shared" si="1"/>
        <v>5.1469789910695927E-3</v>
      </c>
      <c r="J30" s="399">
        <f t="shared" si="2"/>
        <v>4.2639080123772063E-3</v>
      </c>
      <c r="K30" s="323">
        <f t="shared" si="3"/>
        <v>2.7463167742417059E-3</v>
      </c>
      <c r="L30" s="323">
        <f t="shared" si="4"/>
        <v>6.8170655654990328E-3</v>
      </c>
      <c r="M30" s="399">
        <f t="shared" si="5"/>
        <v>5.551589306916631E-3</v>
      </c>
      <c r="N30" s="394">
        <f t="shared" si="6"/>
        <v>0.37502555147380889</v>
      </c>
      <c r="O30" s="395">
        <f t="shared" si="7"/>
        <v>0.30462279018947314</v>
      </c>
      <c r="P30" s="386">
        <f t="shared" si="8"/>
        <v>0.31497683463346821</v>
      </c>
      <c r="R30" s="401">
        <v>542.48399999999992</v>
      </c>
      <c r="S30" s="369">
        <v>3124.0450000000005</v>
      </c>
      <c r="T30" s="374">
        <v>3666.5290000000005</v>
      </c>
      <c r="U30" s="19">
        <v>738.45899999999995</v>
      </c>
      <c r="V30" s="119">
        <v>4228.799</v>
      </c>
      <c r="W30" s="375">
        <v>4967.2579999999998</v>
      </c>
      <c r="X30" s="345">
        <f t="shared" si="21"/>
        <v>2.6688836749198465E-3</v>
      </c>
      <c r="Y30" s="323">
        <f t="shared" si="22"/>
        <v>7.4800856781190549E-3</v>
      </c>
      <c r="Z30" s="399">
        <f t="shared" si="23"/>
        <v>5.9050816675837439E-3</v>
      </c>
      <c r="AA30" s="323">
        <f t="shared" si="24"/>
        <v>3.5646654852624065E-3</v>
      </c>
      <c r="AB30" s="323">
        <f t="shared" si="25"/>
        <v>1.0344596097353912E-2</v>
      </c>
      <c r="AC30" s="399">
        <f t="shared" si="26"/>
        <v>8.0643345067155855E-3</v>
      </c>
      <c r="AE30" s="394">
        <f t="shared" si="9"/>
        <v>0.36125489415356038</v>
      </c>
      <c r="AF30" s="395">
        <f t="shared" si="10"/>
        <v>0.35362934912909361</v>
      </c>
      <c r="AG30" s="386">
        <f t="shared" si="11"/>
        <v>0.35475759226232745</v>
      </c>
      <c r="AI30" s="27">
        <f t="shared" si="28"/>
        <v>3.1682893069272229</v>
      </c>
      <c r="AJ30" s="28">
        <f t="shared" si="29"/>
        <v>3.1460199493461833</v>
      </c>
      <c r="AK30" s="402">
        <f t="shared" si="30"/>
        <v>3.1492950754055444</v>
      </c>
      <c r="AL30" s="28">
        <f t="shared" si="31"/>
        <v>3.136559404678978</v>
      </c>
      <c r="AM30" s="28">
        <f t="shared" si="32"/>
        <v>3.2641963396654603</v>
      </c>
      <c r="AN30" s="402">
        <f t="shared" si="33"/>
        <v>3.2445677378562015</v>
      </c>
      <c r="AO30" s="384">
        <f t="shared" si="34"/>
        <v>-1.0014837401013187E-2</v>
      </c>
      <c r="AP30" s="385">
        <f t="shared" si="35"/>
        <v>3.7563776524632907E-2</v>
      </c>
      <c r="AQ30" s="386">
        <f t="shared" si="36"/>
        <v>3.0252059641756011E-2</v>
      </c>
    </row>
    <row r="31" spans="1:43" ht="20.100000000000001" customHeight="1">
      <c r="A31" s="8" t="s">
        <v>169</v>
      </c>
      <c r="B31" s="19">
        <v>2107.2600000000002</v>
      </c>
      <c r="C31" s="371">
        <v>13022.970000000003</v>
      </c>
      <c r="D31" s="375">
        <v>15130.230000000003</v>
      </c>
      <c r="E31" s="19">
        <v>2143.36</v>
      </c>
      <c r="F31" s="369">
        <v>9946.98</v>
      </c>
      <c r="G31" s="377">
        <v>12090.34</v>
      </c>
      <c r="H31" s="345">
        <f t="shared" si="0"/>
        <v>2.6303530504336371E-3</v>
      </c>
      <c r="I31" s="323">
        <f t="shared" si="1"/>
        <v>6.7500443589804358E-3</v>
      </c>
      <c r="J31" s="399">
        <f t="shared" si="2"/>
        <v>5.5412990235767937E-3</v>
      </c>
      <c r="K31" s="323">
        <f t="shared" si="3"/>
        <v>2.5001892324192998E-3</v>
      </c>
      <c r="L31" s="323">
        <f t="shared" si="4"/>
        <v>5.2341714721389704E-3</v>
      </c>
      <c r="M31" s="399">
        <f t="shared" si="5"/>
        <v>4.3842566792680095E-3</v>
      </c>
      <c r="N31" s="394">
        <f t="shared" si="6"/>
        <v>1.7131251008418471E-2</v>
      </c>
      <c r="O31" s="395">
        <f t="shared" si="7"/>
        <v>-0.23619727297229454</v>
      </c>
      <c r="P31" s="386">
        <f t="shared" si="8"/>
        <v>-0.20091498939540262</v>
      </c>
      <c r="R31" s="401">
        <v>589.221</v>
      </c>
      <c r="S31" s="369">
        <v>4820.1510000000017</v>
      </c>
      <c r="T31" s="374">
        <v>5409.3720000000012</v>
      </c>
      <c r="U31" s="19">
        <v>583.43099999999993</v>
      </c>
      <c r="V31" s="119">
        <v>4148.4149999999991</v>
      </c>
      <c r="W31" s="375">
        <v>4731.8459999999986</v>
      </c>
      <c r="X31" s="345">
        <f t="shared" si="21"/>
        <v>2.8988178597340146E-3</v>
      </c>
      <c r="Y31" s="323">
        <f t="shared" si="22"/>
        <v>1.1541172570008194E-2</v>
      </c>
      <c r="Z31" s="399">
        <f t="shared" si="23"/>
        <v>8.7119953040984584E-3</v>
      </c>
      <c r="AA31" s="323">
        <f t="shared" si="24"/>
        <v>2.8163193200057566E-3</v>
      </c>
      <c r="AB31" s="323">
        <f t="shared" si="25"/>
        <v>1.0147958703926202E-2</v>
      </c>
      <c r="AC31" s="399">
        <f t="shared" si="26"/>
        <v>7.6821435444392279E-3</v>
      </c>
      <c r="AE31" s="394">
        <f t="shared" si="9"/>
        <v>-9.8265336775167165E-3</v>
      </c>
      <c r="AF31" s="395">
        <f t="shared" si="10"/>
        <v>-0.13935994951195563</v>
      </c>
      <c r="AG31" s="386">
        <f t="shared" si="11"/>
        <v>-0.12525039875238797</v>
      </c>
      <c r="AI31" s="27">
        <f t="shared" si="28"/>
        <v>2.7961476039976079</v>
      </c>
      <c r="AJ31" s="28">
        <f t="shared" si="29"/>
        <v>3.7012686046270553</v>
      </c>
      <c r="AK31" s="402">
        <f t="shared" si="30"/>
        <v>3.5752080437640403</v>
      </c>
      <c r="AL31" s="28">
        <f t="shared" si="31"/>
        <v>2.722039228127799</v>
      </c>
      <c r="AM31" s="28">
        <f t="shared" si="32"/>
        <v>4.1705271348690758</v>
      </c>
      <c r="AN31" s="402">
        <f t="shared" si="33"/>
        <v>3.9137410527743626</v>
      </c>
      <c r="AO31" s="384">
        <f t="shared" si="34"/>
        <v>-2.6503742421844015E-2</v>
      </c>
      <c r="AP31" s="385">
        <f t="shared" si="35"/>
        <v>0.12678316014552085</v>
      </c>
      <c r="AQ31" s="386">
        <f t="shared" si="36"/>
        <v>9.4689037635389994E-2</v>
      </c>
    </row>
    <row r="32" spans="1:43" ht="20.100000000000001" customHeight="1" thickBot="1">
      <c r="A32" s="8" t="s">
        <v>17</v>
      </c>
      <c r="B32" s="19">
        <f>B33-SUM(B7:B31)</f>
        <v>71211.959999999963</v>
      </c>
      <c r="C32" s="371">
        <f t="shared" ref="C32:G32" si="37">C33-SUM(C7:C31)</f>
        <v>207355.45999999857</v>
      </c>
      <c r="D32" s="376">
        <f t="shared" si="37"/>
        <v>278567.42000000039</v>
      </c>
      <c r="E32" s="21">
        <f t="shared" si="37"/>
        <v>73923.669999999925</v>
      </c>
      <c r="F32" s="119">
        <f t="shared" si="37"/>
        <v>206729.98999999976</v>
      </c>
      <c r="G32" s="375">
        <f t="shared" si="37"/>
        <v>280653.65999999968</v>
      </c>
      <c r="H32" s="345">
        <f t="shared" si="0"/>
        <v>8.8889171821872018E-2</v>
      </c>
      <c r="I32" s="323">
        <f t="shared" si="1"/>
        <v>0.10747614047155014</v>
      </c>
      <c r="J32" s="400">
        <f t="shared" si="2"/>
        <v>0.1020225979675331</v>
      </c>
      <c r="K32" s="323">
        <f t="shared" si="3"/>
        <v>8.6230574310856511E-2</v>
      </c>
      <c r="L32" s="323">
        <f t="shared" si="4"/>
        <v>0.10878278795107393</v>
      </c>
      <c r="M32" s="399">
        <f t="shared" si="5"/>
        <v>0.10177196699315418</v>
      </c>
      <c r="N32" s="396">
        <f t="shared" si="6"/>
        <v>3.8079418120214134E-2</v>
      </c>
      <c r="O32" s="397">
        <f t="shared" si="7"/>
        <v>-3.0164144218763869E-3</v>
      </c>
      <c r="P32" s="388">
        <f t="shared" si="8"/>
        <v>7.489174433963919E-3</v>
      </c>
      <c r="R32" s="19">
        <f t="shared" ref="R32" si="38">R33-SUM(R7:R31)</f>
        <v>16975.829000000085</v>
      </c>
      <c r="S32" s="119">
        <f t="shared" ref="S32" si="39">S33-SUM(S7:S31)</f>
        <v>44111.817000000156</v>
      </c>
      <c r="T32" s="375">
        <f t="shared" ref="T32" si="40">T33-SUM(T7:T31)</f>
        <v>61087.645999999833</v>
      </c>
      <c r="U32" s="119">
        <f t="shared" ref="U32" si="41">U33-SUM(U7:U31)</f>
        <v>18435.330000000075</v>
      </c>
      <c r="V32" s="123">
        <f t="shared" ref="V32" si="42">V33-SUM(V7:V31)</f>
        <v>44862.410000000033</v>
      </c>
      <c r="W32" s="376">
        <f t="shared" ref="W32" si="43">W33-SUM(W7:W31)</f>
        <v>63297.739999999991</v>
      </c>
      <c r="X32" s="345">
        <f t="shared" si="21"/>
        <v>8.3516772635379363E-2</v>
      </c>
      <c r="Y32" s="323">
        <f t="shared" si="22"/>
        <v>0.10561953191375598</v>
      </c>
      <c r="Z32" s="399">
        <f t="shared" si="23"/>
        <v>9.8383931645009318E-2</v>
      </c>
      <c r="AA32" s="323">
        <f t="shared" si="24"/>
        <v>8.8990430830178616E-2</v>
      </c>
      <c r="AB32" s="323">
        <f t="shared" si="25"/>
        <v>0.10974357291606707</v>
      </c>
      <c r="AC32" s="399">
        <f t="shared" si="26"/>
        <v>0.10276376803441886</v>
      </c>
      <c r="AE32" s="396">
        <f t="shared" si="9"/>
        <v>8.597524162148322E-2</v>
      </c>
      <c r="AF32" s="397">
        <f t="shared" si="10"/>
        <v>1.7015689922722396E-2</v>
      </c>
      <c r="AG32" s="388">
        <f t="shared" si="11"/>
        <v>3.6179066386027761E-2</v>
      </c>
      <c r="AI32" s="27">
        <f t="shared" si="28"/>
        <v>2.3838452136410924</v>
      </c>
      <c r="AJ32" s="28">
        <f t="shared" si="29"/>
        <v>2.1273525664576405</v>
      </c>
      <c r="AK32" s="402">
        <f t="shared" si="30"/>
        <v>2.1929214119870784</v>
      </c>
      <c r="AL32" s="28">
        <f t="shared" si="31"/>
        <v>2.4938331660211261</v>
      </c>
      <c r="AM32" s="28">
        <f t="shared" si="32"/>
        <v>2.1700968495185475</v>
      </c>
      <c r="AN32" s="402">
        <f t="shared" si="33"/>
        <v>2.2553684138664027</v>
      </c>
      <c r="AO32" s="387">
        <f t="shared" si="34"/>
        <v>4.6138881732190093E-2</v>
      </c>
      <c r="AP32" s="385">
        <f t="shared" si="35"/>
        <v>2.0092712291730121E-2</v>
      </c>
      <c r="AQ32" s="386">
        <f t="shared" si="36"/>
        <v>2.8476625536133147E-2</v>
      </c>
    </row>
    <row r="33" spans="1:43" ht="25.5" customHeight="1" thickBot="1">
      <c r="A33" s="12" t="s">
        <v>18</v>
      </c>
      <c r="B33" s="17">
        <v>801131.99999999988</v>
      </c>
      <c r="C33" s="372">
        <v>1929316.2099999983</v>
      </c>
      <c r="D33" s="18">
        <v>2730448.21</v>
      </c>
      <c r="E33" s="17">
        <v>857279.10999999987</v>
      </c>
      <c r="F33" s="373">
        <v>1900392.46</v>
      </c>
      <c r="G33" s="378">
        <v>2757671.5700000003</v>
      </c>
      <c r="H33" s="334">
        <f>SUM(H7:H32)</f>
        <v>1.0000000000000002</v>
      </c>
      <c r="I33" s="338">
        <f t="shared" ref="I33:M33" si="44">SUM(I7:I32)</f>
        <v>1</v>
      </c>
      <c r="J33" s="335">
        <f t="shared" si="44"/>
        <v>1</v>
      </c>
      <c r="K33" s="338">
        <f t="shared" si="44"/>
        <v>1.0000000000000002</v>
      </c>
      <c r="L33" s="338">
        <f t="shared" si="44"/>
        <v>0.99999999999999978</v>
      </c>
      <c r="M33" s="335">
        <f t="shared" si="44"/>
        <v>0.99999999999999989</v>
      </c>
      <c r="N33" s="389">
        <f t="shared" si="6"/>
        <v>7.0084717624561241E-2</v>
      </c>
      <c r="O33" s="390">
        <f t="shared" si="7"/>
        <v>-1.4991710456835065E-2</v>
      </c>
      <c r="P33" s="391">
        <f t="shared" si="8"/>
        <v>9.9702898228567153E-3</v>
      </c>
      <c r="R33" s="17">
        <v>203262.51200000019</v>
      </c>
      <c r="S33" s="372">
        <v>417648.29100000014</v>
      </c>
      <c r="T33" s="18">
        <v>620910.80299999984</v>
      </c>
      <c r="U33" s="17">
        <v>207160.81300000008</v>
      </c>
      <c r="V33" s="373">
        <v>408793.05100000009</v>
      </c>
      <c r="W33" s="378">
        <v>615953.86400000006</v>
      </c>
      <c r="X33" s="334">
        <f t="shared" ref="X33" si="45">SUM(X7:X32)</f>
        <v>0.99999999999999944</v>
      </c>
      <c r="Y33" s="338">
        <f t="shared" ref="Y33" si="46">SUM(Y7:Y32)</f>
        <v>1</v>
      </c>
      <c r="Z33" s="335">
        <f t="shared" ref="Z33" si="47">SUM(Z7:Z32)</f>
        <v>1</v>
      </c>
      <c r="AA33" s="338">
        <f t="shared" ref="AA33" si="48">SUM(AA7:AA32)</f>
        <v>0.99999999999999989</v>
      </c>
      <c r="AB33" s="338">
        <f t="shared" ref="AB33" si="49">SUM(AB7:AB32)</f>
        <v>0.99999999999999989</v>
      </c>
      <c r="AC33" s="335">
        <f t="shared" ref="AC33" si="50">SUM(AC7:AC32)</f>
        <v>1</v>
      </c>
      <c r="AE33" s="389">
        <f t="shared" si="9"/>
        <v>1.9178652087109338E-2</v>
      </c>
      <c r="AF33" s="390">
        <f t="shared" si="10"/>
        <v>-2.1202624770228128E-2</v>
      </c>
      <c r="AG33" s="391">
        <f t="shared" si="11"/>
        <v>-7.9833350878254598E-3</v>
      </c>
      <c r="AI33" s="403">
        <f t="shared" si="28"/>
        <v>2.5371912743468021</v>
      </c>
      <c r="AJ33" s="404">
        <f t="shared" si="29"/>
        <v>2.1647477424138808</v>
      </c>
      <c r="AK33" s="405">
        <f t="shared" si="30"/>
        <v>2.2740251974967869</v>
      </c>
      <c r="AL33" s="404">
        <f t="shared" si="31"/>
        <v>2.4164920220673536</v>
      </c>
      <c r="AM33" s="404">
        <f t="shared" si="32"/>
        <v>2.1510980474001675</v>
      </c>
      <c r="AN33" s="405">
        <f t="shared" si="33"/>
        <v>2.2336012406292456</v>
      </c>
      <c r="AO33" s="389">
        <f t="shared" si="34"/>
        <v>-4.7571995655125557E-2</v>
      </c>
      <c r="AP33" s="390">
        <f t="shared" si="35"/>
        <v>-6.3054436996398851E-3</v>
      </c>
      <c r="AQ33" s="391">
        <f t="shared" si="36"/>
        <v>-1.7776389158765431E-2</v>
      </c>
    </row>
    <row r="36" spans="1:43" ht="15.75" thickBot="1"/>
    <row r="37" spans="1:43">
      <c r="A37" s="464" t="s">
        <v>2</v>
      </c>
      <c r="B37" s="430" t="s">
        <v>211</v>
      </c>
      <c r="C37" s="474"/>
      <c r="D37" s="474"/>
      <c r="E37" s="474"/>
      <c r="F37" s="474"/>
      <c r="G37" s="484"/>
      <c r="H37" s="478" t="s">
        <v>213</v>
      </c>
      <c r="I37" s="474"/>
      <c r="J37" s="474"/>
      <c r="K37" s="474"/>
      <c r="L37" s="474"/>
      <c r="M37" s="484"/>
      <c r="N37" s="486" t="s">
        <v>206</v>
      </c>
      <c r="O37" s="480"/>
      <c r="P37" s="487"/>
      <c r="R37" s="478" t="s">
        <v>212</v>
      </c>
      <c r="S37" s="474"/>
      <c r="T37" s="474"/>
      <c r="U37" s="474"/>
      <c r="V37" s="474"/>
      <c r="W37" s="484"/>
      <c r="X37" s="474" t="s">
        <v>214</v>
      </c>
      <c r="Y37" s="474"/>
      <c r="Z37" s="474"/>
      <c r="AA37" s="474"/>
      <c r="AB37" s="474"/>
      <c r="AC37" s="431"/>
      <c r="AE37" s="480" t="s">
        <v>206</v>
      </c>
      <c r="AF37" s="480"/>
      <c r="AG37" s="480"/>
      <c r="AI37" s="488" t="s">
        <v>217</v>
      </c>
      <c r="AJ37" s="489"/>
      <c r="AK37" s="489"/>
      <c r="AL37" s="489"/>
      <c r="AM37" s="489"/>
      <c r="AN37" s="490"/>
      <c r="AO37" s="480" t="s">
        <v>206</v>
      </c>
      <c r="AP37" s="480"/>
      <c r="AQ37" s="480"/>
    </row>
    <row r="38" spans="1:43" ht="15" customHeight="1">
      <c r="A38" s="465"/>
      <c r="B38" s="472">
        <v>2024</v>
      </c>
      <c r="C38" s="470"/>
      <c r="D38" s="471"/>
      <c r="E38" s="494">
        <v>2025</v>
      </c>
      <c r="F38" s="476"/>
      <c r="G38" s="485"/>
      <c r="H38" s="470">
        <f>R38</f>
        <v>2024</v>
      </c>
      <c r="I38" s="470"/>
      <c r="J38" s="471"/>
      <c r="K38" s="472">
        <v>2025</v>
      </c>
      <c r="L38" s="470"/>
      <c r="M38" s="471"/>
      <c r="N38" s="472" t="s">
        <v>215</v>
      </c>
      <c r="O38" s="470"/>
      <c r="P38" s="473"/>
      <c r="R38" s="469">
        <v>2024</v>
      </c>
      <c r="S38" s="470"/>
      <c r="T38" s="471"/>
      <c r="U38" s="475">
        <v>2025</v>
      </c>
      <c r="V38" s="476"/>
      <c r="W38" s="485"/>
      <c r="X38" s="470">
        <f>H38</f>
        <v>2024</v>
      </c>
      <c r="Y38" s="470"/>
      <c r="Z38" s="471"/>
      <c r="AA38" s="472">
        <v>2025</v>
      </c>
      <c r="AB38" s="470"/>
      <c r="AC38" s="473"/>
      <c r="AE38" s="469" t="s">
        <v>216</v>
      </c>
      <c r="AF38" s="470"/>
      <c r="AG38" s="473"/>
      <c r="AI38" s="491">
        <v>2024</v>
      </c>
      <c r="AJ38" s="492"/>
      <c r="AK38" s="492"/>
      <c r="AL38" s="492">
        <v>2025</v>
      </c>
      <c r="AM38" s="492"/>
      <c r="AN38" s="493"/>
      <c r="AO38" s="470" t="s">
        <v>217</v>
      </c>
      <c r="AP38" s="470"/>
      <c r="AQ38" s="473"/>
    </row>
    <row r="39" spans="1:43" ht="18.75" customHeight="1" thickBot="1">
      <c r="A39" s="46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154</v>
      </c>
      <c r="B40" s="39">
        <v>91883.16</v>
      </c>
      <c r="C40" s="370">
        <v>63091.620000000032</v>
      </c>
      <c r="D40" s="375">
        <v>154974.78000000003</v>
      </c>
      <c r="E40" s="39">
        <v>83674.469999999972</v>
      </c>
      <c r="F40" s="379">
        <v>62014.870000000017</v>
      </c>
      <c r="G40" s="377">
        <v>145689.34</v>
      </c>
      <c r="H40" s="345">
        <f>B40/$B$63</f>
        <v>0.25197383917014721</v>
      </c>
      <c r="I40" s="323">
        <f>C40/$C$63</f>
        <v>9.5486174618313741E-2</v>
      </c>
      <c r="J40" s="398">
        <f>D40/$D$63</f>
        <v>0.15113674399996271</v>
      </c>
      <c r="K40" s="323">
        <f>E40/$E$63</f>
        <v>0.21831903324823587</v>
      </c>
      <c r="L40" s="323">
        <f>F40/$F$63</f>
        <v>9.686748802887786E-2</v>
      </c>
      <c r="M40" s="399">
        <f>G40/$G$63</f>
        <v>0.14234841000580681</v>
      </c>
      <c r="N40" s="392">
        <f t="shared" ref="N40:N63" si="51">(E40-B40)/B40</f>
        <v>-8.9338351010131031E-2</v>
      </c>
      <c r="O40" s="393">
        <f t="shared" ref="O40:O63" si="52">(F40-C40)/C40</f>
        <v>-1.7066450346337816E-2</v>
      </c>
      <c r="P40" s="382">
        <f t="shared" ref="P40:P63" si="53">(G40-D40)/D40</f>
        <v>-5.9915813398799658E-2</v>
      </c>
      <c r="R40" s="401">
        <v>19724.071000000004</v>
      </c>
      <c r="S40" s="369">
        <v>15076.113000000001</v>
      </c>
      <c r="T40" s="374">
        <v>34800.184000000008</v>
      </c>
      <c r="U40" s="39">
        <v>18598.966999999993</v>
      </c>
      <c r="V40" s="112">
        <v>14945.758000000005</v>
      </c>
      <c r="W40" s="380">
        <v>33544.724999999999</v>
      </c>
      <c r="X40" s="345">
        <f>R40/$R$63</f>
        <v>0.2625860387536938</v>
      </c>
      <c r="Y40" s="323">
        <f>S40/$S$63</f>
        <v>0.11920304333304141</v>
      </c>
      <c r="Z40" s="398">
        <f>T40/$T$63</f>
        <v>0.17262944209232287</v>
      </c>
      <c r="AA40" s="323">
        <f>U40/$U$63</f>
        <v>0.23813934875667453</v>
      </c>
      <c r="AB40" s="323">
        <f>V40/$V$63</f>
        <v>0.11886315862875409</v>
      </c>
      <c r="AC40" s="399">
        <f>W40/$W$63</f>
        <v>0.16456368303223598</v>
      </c>
      <c r="AE40" s="392">
        <f t="shared" ref="AE40:AE63" si="54">(U40-R40)/R40</f>
        <v>-5.7042179578445547E-2</v>
      </c>
      <c r="AF40" s="393">
        <f t="shared" ref="AF40:AF63" si="55">(V40-S40)/S40</f>
        <v>-8.6464594686969983E-3</v>
      </c>
      <c r="AG40" s="382">
        <f t="shared" ref="AG40:AG63" si="56">(W40-T40)/T40</f>
        <v>-3.6076217298161684E-2</v>
      </c>
      <c r="AI40" s="27">
        <f t="shared" ref="AI40:AI63" si="57">(R40/B40)*10</f>
        <v>2.1466470025628204</v>
      </c>
      <c r="AJ40" s="28">
        <f t="shared" ref="AJ40:AJ63" si="58">(S40/C40)*10</f>
        <v>2.3895587084306906</v>
      </c>
      <c r="AK40" s="406">
        <f t="shared" ref="AK40:AK63" si="59">(T40/D40)*10</f>
        <v>2.2455385321405199</v>
      </c>
      <c r="AL40" s="28">
        <f t="shared" ref="AL40:AL63" si="60">(U40/E40)*10</f>
        <v>2.2227767920131432</v>
      </c>
      <c r="AM40" s="28">
        <f t="shared" ref="AM40:AM63" si="61">(V40/F40)*10</f>
        <v>2.4100281109998298</v>
      </c>
      <c r="AN40" s="402">
        <f t="shared" ref="AN40:AN63" si="62">(W40/G40)*10</f>
        <v>2.3024831466736</v>
      </c>
      <c r="AO40" s="383">
        <f t="shared" ref="AO40:AO51" si="63">(AL40-AI40)/AI40</f>
        <v>3.5464512497599097E-2</v>
      </c>
      <c r="AP40" s="381">
        <f t="shared" ref="AP40:AP51" si="64">(AM40-AJ40)/AJ40</f>
        <v>8.5661852529173473E-3</v>
      </c>
      <c r="AQ40" s="382">
        <f t="shared" ref="AQ40:AQ51" si="65">(AN40-AK40)/AK40</f>
        <v>2.5359001289903781E-2</v>
      </c>
    </row>
    <row r="41" spans="1:43" ht="19.5" customHeight="1">
      <c r="A41" s="8" t="s">
        <v>152</v>
      </c>
      <c r="B41" s="19">
        <v>73411.78999999995</v>
      </c>
      <c r="C41" s="371">
        <v>83743.28</v>
      </c>
      <c r="D41" s="375">
        <v>157155.06999999995</v>
      </c>
      <c r="E41" s="19">
        <v>78901.279999999999</v>
      </c>
      <c r="F41" s="369">
        <v>77630.870000000024</v>
      </c>
      <c r="G41" s="377">
        <v>156532.15000000002</v>
      </c>
      <c r="H41" s="345">
        <f t="shared" ref="H41:H62" si="66">B41/$B$63</f>
        <v>0.20131926858689456</v>
      </c>
      <c r="I41" s="323">
        <f t="shared" ref="I41:I62" si="67">C41/$C$63</f>
        <v>0.12674148258025925</v>
      </c>
      <c r="J41" s="399">
        <f t="shared" ref="J41:J62" si="68">D41/$D$63</f>
        <v>0.15326303791420906</v>
      </c>
      <c r="K41" s="323">
        <f t="shared" ref="K41:K62" si="69">E41/$E$63</f>
        <v>0.20586507654782127</v>
      </c>
      <c r="L41" s="323">
        <f t="shared" ref="L41:L62" si="70">F41/$F$63</f>
        <v>0.12125974577381801</v>
      </c>
      <c r="M41" s="399">
        <f t="shared" ref="M41:M62" si="71">G41/$G$63</f>
        <v>0.15294257402285202</v>
      </c>
      <c r="N41" s="394">
        <f t="shared" si="51"/>
        <v>7.477668096636865E-2</v>
      </c>
      <c r="O41" s="395">
        <f t="shared" si="52"/>
        <v>-7.2989856618942736E-2</v>
      </c>
      <c r="P41" s="386">
        <f t="shared" si="53"/>
        <v>-3.9637283098784256E-3</v>
      </c>
      <c r="R41" s="401">
        <v>12305.159</v>
      </c>
      <c r="S41" s="369">
        <v>15640.862999999996</v>
      </c>
      <c r="T41" s="374">
        <v>27946.021999999997</v>
      </c>
      <c r="U41" s="19">
        <v>13371.179000000004</v>
      </c>
      <c r="V41" s="119">
        <v>15276.337999999996</v>
      </c>
      <c r="W41" s="375">
        <v>28647.517</v>
      </c>
      <c r="X41" s="345">
        <f t="shared" ref="X41:X62" si="72">R41/$R$63</f>
        <v>0.16381825831210825</v>
      </c>
      <c r="Y41" s="323">
        <f t="shared" ref="Y41:Y62" si="73">S41/$S$63</f>
        <v>0.12366837990370352</v>
      </c>
      <c r="Z41" s="399">
        <f t="shared" ref="Z41:Z62" si="74">T41/$T$63</f>
        <v>0.13862875513990902</v>
      </c>
      <c r="AA41" s="323">
        <f t="shared" ref="AA41:AA62" si="75">U41/$U$63</f>
        <v>0.1712032640935878</v>
      </c>
      <c r="AB41" s="323">
        <f t="shared" ref="AB41:AB62" si="76">V41/$V$63</f>
        <v>0.12149225131040278</v>
      </c>
      <c r="AC41" s="399">
        <f t="shared" ref="AC41:AC62" si="77">W41/$W$63</f>
        <v>0.1405389642409825</v>
      </c>
      <c r="AE41" s="394">
        <f t="shared" si="54"/>
        <v>8.6631956563909832E-2</v>
      </c>
      <c r="AF41" s="395">
        <f t="shared" si="55"/>
        <v>-2.3305939064871276E-2</v>
      </c>
      <c r="AG41" s="386">
        <f t="shared" si="56"/>
        <v>2.5101783717196055E-2</v>
      </c>
      <c r="AI41" s="27">
        <f t="shared" si="57"/>
        <v>1.6761829400972252</v>
      </c>
      <c r="AJ41" s="28">
        <f t="shared" si="58"/>
        <v>1.8677155946124866</v>
      </c>
      <c r="AK41" s="402">
        <f t="shared" si="59"/>
        <v>1.7782450162123316</v>
      </c>
      <c r="AL41" s="28">
        <f t="shared" si="60"/>
        <v>1.6946720002514539</v>
      </c>
      <c r="AM41" s="28">
        <f t="shared" si="61"/>
        <v>1.9678174416955514</v>
      </c>
      <c r="AN41" s="402">
        <f t="shared" si="62"/>
        <v>1.8301363010729743</v>
      </c>
      <c r="AO41" s="384">
        <f t="shared" si="63"/>
        <v>1.1030454798183454E-2</v>
      </c>
      <c r="AP41" s="385">
        <f t="shared" si="64"/>
        <v>5.3595872611340439E-2</v>
      </c>
      <c r="AQ41" s="386">
        <f t="shared" si="65"/>
        <v>2.918117828957642E-2</v>
      </c>
    </row>
    <row r="42" spans="1:43" ht="19.5" customHeight="1">
      <c r="A42" s="8" t="s">
        <v>145</v>
      </c>
      <c r="B42" s="19">
        <v>33246.150000000016</v>
      </c>
      <c r="C42" s="371">
        <v>101155.46999999999</v>
      </c>
      <c r="D42" s="375">
        <v>134401.62</v>
      </c>
      <c r="E42" s="19">
        <v>34619.220000000016</v>
      </c>
      <c r="F42" s="369">
        <v>98198.080000000002</v>
      </c>
      <c r="G42" s="377">
        <v>132817.30000000002</v>
      </c>
      <c r="H42" s="345">
        <f t="shared" si="66"/>
        <v>9.1171875816271369E-2</v>
      </c>
      <c r="I42" s="323">
        <f t="shared" si="67"/>
        <v>0.15309400633582701</v>
      </c>
      <c r="J42" s="399">
        <f t="shared" si="68"/>
        <v>0.13107308966736564</v>
      </c>
      <c r="K42" s="323">
        <f t="shared" si="69"/>
        <v>9.0326650915243306E-2</v>
      </c>
      <c r="L42" s="323">
        <f t="shared" si="70"/>
        <v>0.15338581438385324</v>
      </c>
      <c r="M42" s="399">
        <f t="shared" si="71"/>
        <v>0.12977155004109597</v>
      </c>
      <c r="N42" s="394">
        <f t="shared" si="51"/>
        <v>4.1300120465076376E-2</v>
      </c>
      <c r="O42" s="395">
        <f t="shared" si="52"/>
        <v>-2.9236085799413371E-2</v>
      </c>
      <c r="P42" s="386">
        <f t="shared" si="53"/>
        <v>-1.1787953151159769E-2</v>
      </c>
      <c r="R42" s="401">
        <v>7582.8410000000022</v>
      </c>
      <c r="S42" s="369">
        <v>17843.45900000001</v>
      </c>
      <c r="T42" s="374">
        <v>25426.30000000001</v>
      </c>
      <c r="U42" s="19">
        <v>8362.7980000000025</v>
      </c>
      <c r="V42" s="119">
        <v>17443.427000000003</v>
      </c>
      <c r="W42" s="375">
        <v>25806.225000000006</v>
      </c>
      <c r="X42" s="345">
        <f t="shared" si="72"/>
        <v>0.10095016290952809</v>
      </c>
      <c r="Y42" s="323">
        <f t="shared" si="73"/>
        <v>0.14108375390847419</v>
      </c>
      <c r="Z42" s="399">
        <f t="shared" si="74"/>
        <v>0.12612944757625505</v>
      </c>
      <c r="AA42" s="323">
        <f t="shared" si="75"/>
        <v>0.10707644513287332</v>
      </c>
      <c r="AB42" s="323">
        <f t="shared" si="76"/>
        <v>0.13872704419073906</v>
      </c>
      <c r="AC42" s="399">
        <f t="shared" si="77"/>
        <v>0.12660015639295194</v>
      </c>
      <c r="AE42" s="394">
        <f t="shared" si="54"/>
        <v>0.10285815039508281</v>
      </c>
      <c r="AF42" s="395">
        <f t="shared" si="55"/>
        <v>-2.2418971568237207E-2</v>
      </c>
      <c r="AG42" s="386">
        <f t="shared" si="56"/>
        <v>1.4942205511615748E-2</v>
      </c>
      <c r="AI42" s="27">
        <f t="shared" si="57"/>
        <v>2.2808177789007145</v>
      </c>
      <c r="AJ42" s="28">
        <f t="shared" si="58"/>
        <v>1.7639638271662434</v>
      </c>
      <c r="AK42" s="402">
        <f t="shared" si="59"/>
        <v>1.8918149944918827</v>
      </c>
      <c r="AL42" s="28">
        <f t="shared" si="60"/>
        <v>2.4156517680063265</v>
      </c>
      <c r="AM42" s="28">
        <f t="shared" si="61"/>
        <v>1.7763511262134659</v>
      </c>
      <c r="AN42" s="402">
        <f t="shared" si="62"/>
        <v>1.9429867193505668</v>
      </c>
      <c r="AO42" s="384">
        <f t="shared" si="63"/>
        <v>5.9116510908029656E-2</v>
      </c>
      <c r="AP42" s="385">
        <f t="shared" si="64"/>
        <v>7.0224223742287855E-3</v>
      </c>
      <c r="AQ42" s="386">
        <f t="shared" si="65"/>
        <v>2.7049011138865674E-2</v>
      </c>
    </row>
    <row r="43" spans="1:43" ht="19.5" customHeight="1">
      <c r="A43" s="8" t="s">
        <v>156</v>
      </c>
      <c r="B43" s="19">
        <v>42941.26</v>
      </c>
      <c r="C43" s="371">
        <v>152978.81999999995</v>
      </c>
      <c r="D43" s="375">
        <v>195920.07999999996</v>
      </c>
      <c r="E43" s="19">
        <v>64852.470000000016</v>
      </c>
      <c r="F43" s="369">
        <v>152802.11000000002</v>
      </c>
      <c r="G43" s="377">
        <v>217654.58000000002</v>
      </c>
      <c r="H43" s="345">
        <f t="shared" si="66"/>
        <v>0.1177590555331736</v>
      </c>
      <c r="I43" s="323">
        <f t="shared" si="67"/>
        <v>0.23152618873035077</v>
      </c>
      <c r="J43" s="399">
        <f t="shared" si="68"/>
        <v>0.1910680110364551</v>
      </c>
      <c r="K43" s="323">
        <f t="shared" si="69"/>
        <v>0.16920965922055112</v>
      </c>
      <c r="L43" s="323">
        <f t="shared" si="70"/>
        <v>0.2386775391323448</v>
      </c>
      <c r="M43" s="399">
        <f t="shared" si="71"/>
        <v>0.21266335198911382</v>
      </c>
      <c r="N43" s="394">
        <f t="shared" si="51"/>
        <v>0.51026006223385179</v>
      </c>
      <c r="O43" s="395">
        <f t="shared" si="52"/>
        <v>-1.1551272261083835E-3</v>
      </c>
      <c r="P43" s="386">
        <f t="shared" si="53"/>
        <v>0.11093554065514909</v>
      </c>
      <c r="R43" s="401">
        <v>7122.2080000000014</v>
      </c>
      <c r="S43" s="369">
        <v>12494.43</v>
      </c>
      <c r="T43" s="374">
        <v>19616.638000000003</v>
      </c>
      <c r="U43" s="19">
        <v>9395.6980000000021</v>
      </c>
      <c r="V43" s="119">
        <v>15518.416999999999</v>
      </c>
      <c r="W43" s="375">
        <v>24914.115000000002</v>
      </c>
      <c r="X43" s="345">
        <f t="shared" si="72"/>
        <v>9.48177678887826E-2</v>
      </c>
      <c r="Y43" s="323">
        <f t="shared" si="73"/>
        <v>9.8790323521165735E-2</v>
      </c>
      <c r="Z43" s="399">
        <f t="shared" si="74"/>
        <v>9.7310096799116355E-2</v>
      </c>
      <c r="AA43" s="323">
        <f t="shared" si="75"/>
        <v>0.12030159539690514</v>
      </c>
      <c r="AB43" s="323">
        <f t="shared" si="76"/>
        <v>0.12341749823181625</v>
      </c>
      <c r="AC43" s="399">
        <f t="shared" si="77"/>
        <v>0.12222364392281279</v>
      </c>
      <c r="AE43" s="394">
        <f t="shared" si="54"/>
        <v>0.31921140185740154</v>
      </c>
      <c r="AF43" s="395">
        <f t="shared" si="55"/>
        <v>0.24202680714526387</v>
      </c>
      <c r="AG43" s="386">
        <f t="shared" si="56"/>
        <v>0.27005019922374052</v>
      </c>
      <c r="AI43" s="27">
        <f t="shared" si="57"/>
        <v>1.6585931572571464</v>
      </c>
      <c r="AJ43" s="28">
        <f t="shared" si="58"/>
        <v>0.81674247454647675</v>
      </c>
      <c r="AK43" s="402">
        <f t="shared" si="59"/>
        <v>1.0012571452604555</v>
      </c>
      <c r="AL43" s="28">
        <f t="shared" si="60"/>
        <v>1.4487802854694662</v>
      </c>
      <c r="AM43" s="28">
        <f t="shared" si="61"/>
        <v>1.0155891826362868</v>
      </c>
      <c r="AN43" s="402">
        <f t="shared" si="62"/>
        <v>1.1446630252393495</v>
      </c>
      <c r="AO43" s="384">
        <f t="shared" si="63"/>
        <v>-0.12650050488249481</v>
      </c>
      <c r="AP43" s="385">
        <f t="shared" si="64"/>
        <v>0.24346316530216736</v>
      </c>
      <c r="AQ43" s="386">
        <f t="shared" si="65"/>
        <v>0.14322582431268446</v>
      </c>
    </row>
    <row r="44" spans="1:43" ht="19.5" customHeight="1">
      <c r="A44" s="8" t="s">
        <v>158</v>
      </c>
      <c r="B44" s="19">
        <v>24460.170000000002</v>
      </c>
      <c r="C44" s="371">
        <v>65449.420000000006</v>
      </c>
      <c r="D44" s="375">
        <v>89909.590000000011</v>
      </c>
      <c r="E44" s="19">
        <v>24850.400000000001</v>
      </c>
      <c r="F44" s="369">
        <v>56804.160000000003</v>
      </c>
      <c r="G44" s="377">
        <v>81654.559999999998</v>
      </c>
      <c r="H44" s="345">
        <f t="shared" si="66"/>
        <v>6.7077829513639498E-2</v>
      </c>
      <c r="I44" s="323">
        <f t="shared" si="67"/>
        <v>9.9054593094730373E-2</v>
      </c>
      <c r="J44" s="399">
        <f t="shared" si="68"/>
        <v>8.7682929357741995E-2</v>
      </c>
      <c r="K44" s="323">
        <f t="shared" si="69"/>
        <v>6.4838358747082145E-2</v>
      </c>
      <c r="L44" s="323">
        <f t="shared" si="70"/>
        <v>8.8728337071261473E-2</v>
      </c>
      <c r="M44" s="399">
        <f t="shared" si="71"/>
        <v>7.9782067690908287E-2</v>
      </c>
      <c r="N44" s="394">
        <f t="shared" si="51"/>
        <v>1.5953691245808983E-2</v>
      </c>
      <c r="O44" s="395">
        <f t="shared" si="52"/>
        <v>-0.13209070454711441</v>
      </c>
      <c r="P44" s="386">
        <f t="shared" si="53"/>
        <v>-9.1814788611537579E-2</v>
      </c>
      <c r="R44" s="401">
        <v>5888.0340000000006</v>
      </c>
      <c r="S44" s="369">
        <v>14762.192999999997</v>
      </c>
      <c r="T44" s="374">
        <v>20650.226999999999</v>
      </c>
      <c r="U44" s="19">
        <v>5784.6089999999967</v>
      </c>
      <c r="V44" s="119">
        <v>12922.144</v>
      </c>
      <c r="W44" s="375">
        <v>18706.752999999997</v>
      </c>
      <c r="X44" s="345">
        <f t="shared" si="72"/>
        <v>7.838724186842902E-2</v>
      </c>
      <c r="Y44" s="323">
        <f t="shared" si="73"/>
        <v>0.11672095664643267</v>
      </c>
      <c r="Z44" s="399">
        <f t="shared" si="74"/>
        <v>0.1024373079777343</v>
      </c>
      <c r="AA44" s="323">
        <f t="shared" si="75"/>
        <v>7.4065566118376253E-2</v>
      </c>
      <c r="AB44" s="323">
        <f t="shared" si="76"/>
        <v>0.10276941805799361</v>
      </c>
      <c r="AC44" s="399">
        <f t="shared" si="77"/>
        <v>9.1771572766040838E-2</v>
      </c>
      <c r="AE44" s="394">
        <f t="shared" si="54"/>
        <v>-1.7565285798282381E-2</v>
      </c>
      <c r="AF44" s="395">
        <f t="shared" si="55"/>
        <v>-0.12464604683057576</v>
      </c>
      <c r="AG44" s="386">
        <f t="shared" si="56"/>
        <v>-9.4113929110803574E-2</v>
      </c>
      <c r="AI44" s="27">
        <f t="shared" si="57"/>
        <v>2.4071925910572167</v>
      </c>
      <c r="AJ44" s="28">
        <f t="shared" si="58"/>
        <v>2.2555116607603241</v>
      </c>
      <c r="AK44" s="402">
        <f t="shared" si="59"/>
        <v>2.2967769066681316</v>
      </c>
      <c r="AL44" s="28">
        <f t="shared" si="60"/>
        <v>2.3277729935936629</v>
      </c>
      <c r="AM44" s="28">
        <f t="shared" si="61"/>
        <v>2.2748587427399682</v>
      </c>
      <c r="AN44" s="402">
        <f t="shared" si="62"/>
        <v>2.2909624398196495</v>
      </c>
      <c r="AO44" s="384">
        <f t="shared" si="63"/>
        <v>-3.2992622924563557E-2</v>
      </c>
      <c r="AP44" s="385">
        <f t="shared" si="64"/>
        <v>8.5776909586547483E-3</v>
      </c>
      <c r="AQ44" s="386">
        <f t="shared" si="65"/>
        <v>-2.5315766766903628E-3</v>
      </c>
    </row>
    <row r="45" spans="1:43" ht="19.5" customHeight="1">
      <c r="A45" s="8" t="s">
        <v>151</v>
      </c>
      <c r="B45" s="19">
        <v>28829.149999999991</v>
      </c>
      <c r="C45" s="371">
        <v>38221.650000000009</v>
      </c>
      <c r="D45" s="375">
        <v>67050.8</v>
      </c>
      <c r="E45" s="19">
        <v>23364.799999999999</v>
      </c>
      <c r="F45" s="369">
        <v>28640.03999999999</v>
      </c>
      <c r="G45" s="377">
        <v>52004.839999999989</v>
      </c>
      <c r="H45" s="345">
        <f t="shared" si="66"/>
        <v>7.9059009349613643E-2</v>
      </c>
      <c r="I45" s="323">
        <f t="shared" si="67"/>
        <v>5.7846654533519198E-2</v>
      </c>
      <c r="J45" s="399">
        <f t="shared" si="68"/>
        <v>6.5390249914164728E-2</v>
      </c>
      <c r="K45" s="323">
        <f t="shared" si="69"/>
        <v>6.0962209238234588E-2</v>
      </c>
      <c r="L45" s="323">
        <f t="shared" si="70"/>
        <v>4.47358630574664E-2</v>
      </c>
      <c r="M45" s="399">
        <f t="shared" si="71"/>
        <v>5.0812271416744562E-2</v>
      </c>
      <c r="N45" s="394">
        <f t="shared" si="51"/>
        <v>-0.18954252900276258</v>
      </c>
      <c r="O45" s="395">
        <f t="shared" si="52"/>
        <v>-0.25068540997052763</v>
      </c>
      <c r="P45" s="386">
        <f t="shared" si="53"/>
        <v>-0.22439642778311389</v>
      </c>
      <c r="R45" s="401">
        <v>6785.3660000000045</v>
      </c>
      <c r="S45" s="369">
        <v>10219.413</v>
      </c>
      <c r="T45" s="374">
        <v>17004.779000000006</v>
      </c>
      <c r="U45" s="19">
        <v>5913.8500000000013</v>
      </c>
      <c r="V45" s="119">
        <v>8095.273000000001</v>
      </c>
      <c r="W45" s="375">
        <v>14009.123000000003</v>
      </c>
      <c r="X45" s="345">
        <f t="shared" si="72"/>
        <v>9.0333399197052022E-2</v>
      </c>
      <c r="Y45" s="323">
        <f t="shared" si="73"/>
        <v>8.0802334837716233E-2</v>
      </c>
      <c r="Z45" s="399">
        <f t="shared" si="74"/>
        <v>8.4353735361665003E-2</v>
      </c>
      <c r="AA45" s="323">
        <f t="shared" si="75"/>
        <v>7.5720355202773384E-2</v>
      </c>
      <c r="AB45" s="323">
        <f t="shared" si="76"/>
        <v>6.4381459859183449E-2</v>
      </c>
      <c r="AC45" s="399">
        <f t="shared" si="77"/>
        <v>6.8725943555405733E-2</v>
      </c>
      <c r="AE45" s="394">
        <f t="shared" si="54"/>
        <v>-0.12844052922126864</v>
      </c>
      <c r="AF45" s="395">
        <f t="shared" si="55"/>
        <v>-0.20785342563217665</v>
      </c>
      <c r="AG45" s="386">
        <f t="shared" si="56"/>
        <v>-0.17616553558267364</v>
      </c>
      <c r="AI45" s="27">
        <f t="shared" si="57"/>
        <v>2.3536476101445953</v>
      </c>
      <c r="AJ45" s="28">
        <f t="shared" si="58"/>
        <v>2.6737236618513327</v>
      </c>
      <c r="AK45" s="402">
        <f t="shared" si="59"/>
        <v>2.5361038197903687</v>
      </c>
      <c r="AL45" s="28">
        <f t="shared" si="60"/>
        <v>2.5310937820995694</v>
      </c>
      <c r="AM45" s="28">
        <f t="shared" si="61"/>
        <v>2.8265578539694793</v>
      </c>
      <c r="AN45" s="402">
        <f t="shared" si="62"/>
        <v>2.6938113837096713</v>
      </c>
      <c r="AO45" s="384">
        <f t="shared" si="63"/>
        <v>7.5391987819311959E-2</v>
      </c>
      <c r="AP45" s="385">
        <f t="shared" si="64"/>
        <v>5.716155124734229E-2</v>
      </c>
      <c r="AQ45" s="386">
        <f t="shared" si="65"/>
        <v>6.2184979451014172E-2</v>
      </c>
    </row>
    <row r="46" spans="1:43" ht="19.5" customHeight="1">
      <c r="A46" s="8" t="s">
        <v>153</v>
      </c>
      <c r="B46" s="19">
        <v>6227.85</v>
      </c>
      <c r="C46" s="371">
        <v>24112.150000000009</v>
      </c>
      <c r="D46" s="375">
        <v>30340.000000000007</v>
      </c>
      <c r="E46" s="19">
        <v>11052.419999999996</v>
      </c>
      <c r="F46" s="369">
        <v>27259.710000000003</v>
      </c>
      <c r="G46" s="377">
        <v>38312.129999999997</v>
      </c>
      <c r="H46" s="345">
        <f t="shared" si="66"/>
        <v>1.7078812638527032E-2</v>
      </c>
      <c r="I46" s="323">
        <f t="shared" si="67"/>
        <v>3.6492595455988819E-2</v>
      </c>
      <c r="J46" s="399">
        <f t="shared" si="68"/>
        <v>2.9588613146983456E-2</v>
      </c>
      <c r="K46" s="323">
        <f t="shared" si="69"/>
        <v>2.8837393884340912E-2</v>
      </c>
      <c r="L46" s="323">
        <f t="shared" si="70"/>
        <v>4.2579781786137444E-2</v>
      </c>
      <c r="M46" s="399">
        <f t="shared" si="71"/>
        <v>3.743356095535727E-2</v>
      </c>
      <c r="N46" s="394">
        <f t="shared" si="51"/>
        <v>0.77467665406199504</v>
      </c>
      <c r="O46" s="395">
        <f t="shared" si="52"/>
        <v>0.13053833855545827</v>
      </c>
      <c r="P46" s="386">
        <f t="shared" si="53"/>
        <v>0.26275972313777152</v>
      </c>
      <c r="R46" s="401">
        <v>1825.1409999999996</v>
      </c>
      <c r="S46" s="369">
        <v>6594.8760000000002</v>
      </c>
      <c r="T46" s="374">
        <v>8420.0169999999998</v>
      </c>
      <c r="U46" s="19">
        <v>2699.2</v>
      </c>
      <c r="V46" s="119">
        <v>7219.8019999999997</v>
      </c>
      <c r="W46" s="375">
        <v>9919.0020000000004</v>
      </c>
      <c r="X46" s="345">
        <f t="shared" si="72"/>
        <v>2.4298054157123813E-2</v>
      </c>
      <c r="Y46" s="323">
        <f t="shared" si="73"/>
        <v>5.2144030069556702E-2</v>
      </c>
      <c r="Z46" s="399">
        <f t="shared" si="74"/>
        <v>4.176825148734483E-2</v>
      </c>
      <c r="AA46" s="323">
        <f t="shared" si="75"/>
        <v>3.4560291986324619E-2</v>
      </c>
      <c r="AB46" s="323">
        <f t="shared" si="76"/>
        <v>5.7418865633592872E-2</v>
      </c>
      <c r="AC46" s="399">
        <f t="shared" si="77"/>
        <v>4.8660631474072742E-2</v>
      </c>
      <c r="AE46" s="394">
        <f t="shared" si="54"/>
        <v>0.4788994384543443</v>
      </c>
      <c r="AF46" s="395">
        <f t="shared" si="55"/>
        <v>9.4759325270103556E-2</v>
      </c>
      <c r="AG46" s="386">
        <f t="shared" si="56"/>
        <v>0.1780263626546123</v>
      </c>
      <c r="AI46" s="27">
        <f t="shared" si="57"/>
        <v>2.9306116878216395</v>
      </c>
      <c r="AJ46" s="28">
        <f t="shared" si="58"/>
        <v>2.7350841795526315</v>
      </c>
      <c r="AK46" s="402">
        <f t="shared" si="59"/>
        <v>2.7752198417930121</v>
      </c>
      <c r="AL46" s="28">
        <f t="shared" si="60"/>
        <v>2.4421800836377923</v>
      </c>
      <c r="AM46" s="28">
        <f t="shared" si="61"/>
        <v>2.6485248742558154</v>
      </c>
      <c r="AN46" s="402">
        <f t="shared" si="62"/>
        <v>2.58899779260511</v>
      </c>
      <c r="AO46" s="384">
        <f t="shared" si="63"/>
        <v>-0.16666541193893367</v>
      </c>
      <c r="AP46" s="385">
        <f t="shared" si="64"/>
        <v>-3.1647766435830255E-2</v>
      </c>
      <c r="AQ46" s="386">
        <f t="shared" si="65"/>
        <v>-6.7101728801271424E-2</v>
      </c>
    </row>
    <row r="47" spans="1:43" ht="19.5" customHeight="1">
      <c r="A47" s="8" t="s">
        <v>163</v>
      </c>
      <c r="B47" s="19">
        <v>11147.900000000001</v>
      </c>
      <c r="C47" s="371">
        <v>36413.43</v>
      </c>
      <c r="D47" s="375">
        <v>47561.33</v>
      </c>
      <c r="E47" s="19">
        <v>8659.4999999999982</v>
      </c>
      <c r="F47" s="369">
        <v>35142.939999999988</v>
      </c>
      <c r="G47" s="377">
        <v>43802.439999999988</v>
      </c>
      <c r="H47" s="345">
        <f t="shared" si="66"/>
        <v>3.0571207625911912E-2</v>
      </c>
      <c r="I47" s="323">
        <f t="shared" si="67"/>
        <v>5.5109999322124591E-2</v>
      </c>
      <c r="J47" s="399">
        <f t="shared" si="68"/>
        <v>4.6383447400330201E-2</v>
      </c>
      <c r="K47" s="323">
        <f t="shared" si="69"/>
        <v>2.2593912676269104E-2</v>
      </c>
      <c r="L47" s="323">
        <f t="shared" si="70"/>
        <v>5.4893420235333411E-2</v>
      </c>
      <c r="M47" s="399">
        <f t="shared" si="71"/>
        <v>4.2797967842909783E-2</v>
      </c>
      <c r="N47" s="394">
        <f t="shared" si="51"/>
        <v>-0.22321692874891261</v>
      </c>
      <c r="O47" s="395">
        <f t="shared" si="52"/>
        <v>-3.4890698294558146E-2</v>
      </c>
      <c r="P47" s="386">
        <f t="shared" si="53"/>
        <v>-7.903248290155078E-2</v>
      </c>
      <c r="R47" s="401">
        <v>2234.4749999999999</v>
      </c>
      <c r="S47" s="369">
        <v>8268.6</v>
      </c>
      <c r="T47" s="374">
        <v>10503.075000000001</v>
      </c>
      <c r="U47" s="19">
        <v>1716.672</v>
      </c>
      <c r="V47" s="119">
        <v>7655.4079999999967</v>
      </c>
      <c r="W47" s="375">
        <v>9372.0799999999963</v>
      </c>
      <c r="X47" s="345">
        <f t="shared" si="72"/>
        <v>2.9747506939320986E-2</v>
      </c>
      <c r="Y47" s="323">
        <f t="shared" si="73"/>
        <v>6.5377745848919158E-2</v>
      </c>
      <c r="Z47" s="399">
        <f t="shared" si="74"/>
        <v>5.2101448012568663E-2</v>
      </c>
      <c r="AA47" s="323">
        <f t="shared" si="75"/>
        <v>2.1980099868386137E-2</v>
      </c>
      <c r="AB47" s="323">
        <f t="shared" si="76"/>
        <v>6.0883226897681095E-2</v>
      </c>
      <c r="AC47" s="399">
        <f t="shared" si="77"/>
        <v>4.5977541997221844E-2</v>
      </c>
      <c r="AE47" s="394">
        <f t="shared" si="54"/>
        <v>-0.23173362870472924</v>
      </c>
      <c r="AF47" s="395">
        <f t="shared" si="55"/>
        <v>-7.4159107950560382E-2</v>
      </c>
      <c r="AG47" s="386">
        <f t="shared" si="56"/>
        <v>-0.10768227400070973</v>
      </c>
      <c r="AI47" s="27">
        <f t="shared" si="57"/>
        <v>2.004390961526386</v>
      </c>
      <c r="AJ47" s="28">
        <f t="shared" si="58"/>
        <v>2.2707555975913283</v>
      </c>
      <c r="AK47" s="402">
        <f t="shared" si="59"/>
        <v>2.2083223913208485</v>
      </c>
      <c r="AL47" s="28">
        <f t="shared" si="60"/>
        <v>1.9824146890698082</v>
      </c>
      <c r="AM47" s="28">
        <f t="shared" si="61"/>
        <v>2.1783629941035096</v>
      </c>
      <c r="AN47" s="402">
        <f t="shared" si="62"/>
        <v>2.1396250985104937</v>
      </c>
      <c r="AO47" s="384">
        <f t="shared" si="63"/>
        <v>-1.096406483485754E-2</v>
      </c>
      <c r="AP47" s="385">
        <f t="shared" si="64"/>
        <v>-4.0688043920632751E-2</v>
      </c>
      <c r="AQ47" s="386">
        <f t="shared" si="65"/>
        <v>-3.1108362203068288E-2</v>
      </c>
    </row>
    <row r="48" spans="1:43" ht="19.5" customHeight="1">
      <c r="A48" s="8" t="s">
        <v>162</v>
      </c>
      <c r="B48" s="19">
        <v>7898.1099999999988</v>
      </c>
      <c r="C48" s="371">
        <v>30561.17</v>
      </c>
      <c r="D48" s="375">
        <v>38459.279999999999</v>
      </c>
      <c r="E48" s="19">
        <v>7356.8900000000021</v>
      </c>
      <c r="F48" s="369">
        <v>31376.600000000013</v>
      </c>
      <c r="G48" s="377">
        <v>38733.490000000013</v>
      </c>
      <c r="H48" s="345">
        <f t="shared" si="66"/>
        <v>2.1659214799405364E-2</v>
      </c>
      <c r="I48" s="323">
        <f t="shared" si="67"/>
        <v>4.6252881367762781E-2</v>
      </c>
      <c r="J48" s="399">
        <f t="shared" si="68"/>
        <v>3.7506814694512773E-2</v>
      </c>
      <c r="K48" s="323">
        <f t="shared" si="69"/>
        <v>1.9195211066333793E-2</v>
      </c>
      <c r="L48" s="323">
        <f t="shared" si="70"/>
        <v>4.9010381298660942E-2</v>
      </c>
      <c r="M48" s="399">
        <f t="shared" si="71"/>
        <v>3.7845258379753929E-2</v>
      </c>
      <c r="N48" s="394">
        <f t="shared" si="51"/>
        <v>-6.8525254776142228E-2</v>
      </c>
      <c r="O48" s="395">
        <f t="shared" si="52"/>
        <v>2.6681897322648803E-2</v>
      </c>
      <c r="P48" s="386">
        <f t="shared" si="53"/>
        <v>7.1298786664756517E-3</v>
      </c>
      <c r="R48" s="401">
        <v>1828.1679999999997</v>
      </c>
      <c r="S48" s="369">
        <v>6879.1750000000011</v>
      </c>
      <c r="T48" s="374">
        <v>8707.3430000000008</v>
      </c>
      <c r="U48" s="19">
        <v>1815.1870000000001</v>
      </c>
      <c r="V48" s="119">
        <v>6942.2529999999988</v>
      </c>
      <c r="W48" s="375">
        <v>8757.4399999999987</v>
      </c>
      <c r="X48" s="345">
        <f t="shared" si="72"/>
        <v>2.4338352528555728E-2</v>
      </c>
      <c r="Y48" s="323">
        <f t="shared" si="73"/>
        <v>5.4391910940212188E-2</v>
      </c>
      <c r="Z48" s="399">
        <f t="shared" si="74"/>
        <v>4.3193557947753744E-2</v>
      </c>
      <c r="AA48" s="323">
        <f t="shared" si="75"/>
        <v>2.3241476263256015E-2</v>
      </c>
      <c r="AB48" s="323">
        <f t="shared" si="76"/>
        <v>5.5211526881402975E-2</v>
      </c>
      <c r="AC48" s="399">
        <f t="shared" si="77"/>
        <v>4.2962241614257518E-2</v>
      </c>
      <c r="AE48" s="394">
        <f t="shared" si="54"/>
        <v>-7.1005509340495744E-3</v>
      </c>
      <c r="AF48" s="395">
        <f t="shared" si="55"/>
        <v>9.1694134834478976E-3</v>
      </c>
      <c r="AG48" s="386">
        <f t="shared" si="56"/>
        <v>5.7534198434583232E-3</v>
      </c>
      <c r="AI48" s="27">
        <f t="shared" si="57"/>
        <v>2.3146904765823724</v>
      </c>
      <c r="AJ48" s="28">
        <f t="shared" si="58"/>
        <v>2.2509527612980791</v>
      </c>
      <c r="AK48" s="402">
        <f t="shared" si="59"/>
        <v>2.264042124553554</v>
      </c>
      <c r="AL48" s="28">
        <f t="shared" si="60"/>
        <v>2.46732926549126</v>
      </c>
      <c r="AM48" s="28">
        <f t="shared" si="61"/>
        <v>2.2125574472696199</v>
      </c>
      <c r="AN48" s="402">
        <f t="shared" si="62"/>
        <v>2.260947825770411</v>
      </c>
      <c r="AO48" s="384">
        <f t="shared" si="63"/>
        <v>6.5943498905416467E-2</v>
      </c>
      <c r="AP48" s="385">
        <f t="shared" si="64"/>
        <v>-1.7057361082210089E-2</v>
      </c>
      <c r="AQ48" s="386">
        <f t="shared" si="65"/>
        <v>-1.3667143157741421E-3</v>
      </c>
    </row>
    <row r="49" spans="1:43" ht="19.5" customHeight="1">
      <c r="A49" s="8" t="s">
        <v>159</v>
      </c>
      <c r="B49" s="19">
        <v>13424.520000000004</v>
      </c>
      <c r="C49" s="371">
        <v>12649.069999999996</v>
      </c>
      <c r="D49" s="375">
        <v>26073.59</v>
      </c>
      <c r="E49" s="19">
        <v>13280.100000000002</v>
      </c>
      <c r="F49" s="369">
        <v>15692.289999999999</v>
      </c>
      <c r="G49" s="377">
        <v>28972.39</v>
      </c>
      <c r="H49" s="345">
        <f t="shared" si="66"/>
        <v>3.681444829951893E-2</v>
      </c>
      <c r="I49" s="323">
        <f t="shared" si="67"/>
        <v>1.9143767536469548E-2</v>
      </c>
      <c r="J49" s="399">
        <f t="shared" si="68"/>
        <v>2.5427863146442194E-2</v>
      </c>
      <c r="K49" s="323">
        <f t="shared" si="69"/>
        <v>3.4649739561420569E-2</v>
      </c>
      <c r="L49" s="323">
        <f t="shared" si="70"/>
        <v>2.4511423046128761E-2</v>
      </c>
      <c r="M49" s="399">
        <f t="shared" si="71"/>
        <v>2.8307998722268472E-2</v>
      </c>
      <c r="N49" s="394">
        <f t="shared" si="51"/>
        <v>-1.0757926540390409E-2</v>
      </c>
      <c r="O49" s="395">
        <f t="shared" si="52"/>
        <v>0.24058843851761466</v>
      </c>
      <c r="P49" s="386">
        <f t="shared" si="53"/>
        <v>0.11117763223246202</v>
      </c>
      <c r="R49" s="401">
        <v>2403.39</v>
      </c>
      <c r="S49" s="369">
        <v>3111.346</v>
      </c>
      <c r="T49" s="374">
        <v>5514.7359999999999</v>
      </c>
      <c r="U49" s="19">
        <v>2297.0099999999989</v>
      </c>
      <c r="V49" s="119">
        <v>3148.4520000000002</v>
      </c>
      <c r="W49" s="375">
        <v>5445.4619999999995</v>
      </c>
      <c r="X49" s="345">
        <f t="shared" si="72"/>
        <v>3.1996267894200951E-2</v>
      </c>
      <c r="Y49" s="323">
        <f t="shared" si="73"/>
        <v>2.460063227584491E-2</v>
      </c>
      <c r="Z49" s="399">
        <f t="shared" si="74"/>
        <v>2.735634383330985E-2</v>
      </c>
      <c r="AA49" s="323">
        <f t="shared" si="75"/>
        <v>2.9410690684464835E-2</v>
      </c>
      <c r="AB49" s="323">
        <f t="shared" si="76"/>
        <v>2.5039542960017015E-2</v>
      </c>
      <c r="AC49" s="399">
        <f t="shared" si="77"/>
        <v>2.6714342792557869E-2</v>
      </c>
      <c r="AE49" s="394">
        <f t="shared" si="54"/>
        <v>-4.4262479248062536E-2</v>
      </c>
      <c r="AF49" s="395">
        <f t="shared" si="55"/>
        <v>1.1926028156302842E-2</v>
      </c>
      <c r="AG49" s="386">
        <f t="shared" si="56"/>
        <v>-1.2561616730157227E-2</v>
      </c>
      <c r="AI49" s="27">
        <f t="shared" si="57"/>
        <v>1.7902986475494089</v>
      </c>
      <c r="AJ49" s="28">
        <f t="shared" si="58"/>
        <v>2.4597428901887657</v>
      </c>
      <c r="AK49" s="402">
        <f t="shared" si="59"/>
        <v>2.1150658578277866</v>
      </c>
      <c r="AL49" s="28">
        <f t="shared" si="60"/>
        <v>1.7296631802471354</v>
      </c>
      <c r="AM49" s="28">
        <f t="shared" si="61"/>
        <v>2.0063687326706301</v>
      </c>
      <c r="AN49" s="402">
        <f t="shared" si="62"/>
        <v>1.8795349641503514</v>
      </c>
      <c r="AO49" s="384">
        <f t="shared" si="63"/>
        <v>-3.3868911974698962E-2</v>
      </c>
      <c r="AP49" s="385">
        <f t="shared" si="64"/>
        <v>-0.18431770219827437</v>
      </c>
      <c r="AQ49" s="386">
        <f t="shared" si="65"/>
        <v>-0.11135865713388705</v>
      </c>
    </row>
    <row r="50" spans="1:43" ht="19.5" customHeight="1">
      <c r="A50" s="8" t="s">
        <v>164</v>
      </c>
      <c r="B50" s="19">
        <v>2907.5100000000016</v>
      </c>
      <c r="C50" s="371">
        <v>15277.530000000002</v>
      </c>
      <c r="D50" s="375">
        <v>18185.040000000005</v>
      </c>
      <c r="E50" s="19">
        <v>2543.8700000000003</v>
      </c>
      <c r="F50" s="369">
        <v>13855.349999999997</v>
      </c>
      <c r="G50" s="377">
        <v>16399.219999999998</v>
      </c>
      <c r="H50" s="345">
        <f t="shared" si="66"/>
        <v>7.97334851267191E-3</v>
      </c>
      <c r="I50" s="323">
        <f t="shared" si="67"/>
        <v>2.3121817086271142E-2</v>
      </c>
      <c r="J50" s="399">
        <f t="shared" si="68"/>
        <v>1.773467744305933E-2</v>
      </c>
      <c r="K50" s="323">
        <f t="shared" si="69"/>
        <v>6.6373320214539759E-3</v>
      </c>
      <c r="L50" s="323">
        <f t="shared" si="70"/>
        <v>2.1642115032425482E-2</v>
      </c>
      <c r="M50" s="399">
        <f t="shared" si="71"/>
        <v>1.6023155107542025E-2</v>
      </c>
      <c r="N50" s="394">
        <f t="shared" si="51"/>
        <v>-0.12506921730277834</v>
      </c>
      <c r="O50" s="395">
        <f t="shared" si="52"/>
        <v>-9.308965519949923E-2</v>
      </c>
      <c r="P50" s="386">
        <f t="shared" si="53"/>
        <v>-9.8202698481829373E-2</v>
      </c>
      <c r="R50" s="401">
        <v>880.79499999999996</v>
      </c>
      <c r="S50" s="369">
        <v>4745.9049999999997</v>
      </c>
      <c r="T50" s="374">
        <v>5626.7</v>
      </c>
      <c r="U50" s="19">
        <v>778.21799999999985</v>
      </c>
      <c r="V50" s="119">
        <v>4263.4930000000004</v>
      </c>
      <c r="W50" s="375">
        <v>5041.7110000000002</v>
      </c>
      <c r="X50" s="345">
        <f t="shared" si="72"/>
        <v>1.172600068231653E-2</v>
      </c>
      <c r="Y50" s="323">
        <f t="shared" si="73"/>
        <v>3.7524680225565953E-2</v>
      </c>
      <c r="Z50" s="399">
        <f t="shared" si="74"/>
        <v>2.7911751323523831E-2</v>
      </c>
      <c r="AA50" s="323">
        <f t="shared" si="75"/>
        <v>9.9642269224264855E-3</v>
      </c>
      <c r="AB50" s="323">
        <f t="shared" si="76"/>
        <v>3.3907430106360784E-2</v>
      </c>
      <c r="AC50" s="399">
        <f t="shared" si="77"/>
        <v>2.4733621484276217E-2</v>
      </c>
      <c r="AE50" s="394">
        <f t="shared" si="54"/>
        <v>-0.1164595621001483</v>
      </c>
      <c r="AF50" s="395">
        <f t="shared" si="55"/>
        <v>-0.10164805237357245</v>
      </c>
      <c r="AG50" s="386">
        <f t="shared" si="56"/>
        <v>-0.1039666234204773</v>
      </c>
      <c r="AI50" s="27">
        <f t="shared" si="57"/>
        <v>3.0293790906996003</v>
      </c>
      <c r="AJ50" s="28">
        <f t="shared" si="58"/>
        <v>3.1064609266026633</v>
      </c>
      <c r="AK50" s="402">
        <f t="shared" si="59"/>
        <v>3.094136718973397</v>
      </c>
      <c r="AL50" s="28">
        <f t="shared" si="60"/>
        <v>3.0591893453674901</v>
      </c>
      <c r="AM50" s="28">
        <f t="shared" si="61"/>
        <v>3.0771456513188058</v>
      </c>
      <c r="AN50" s="402">
        <f t="shared" si="62"/>
        <v>3.0743602439628233</v>
      </c>
      <c r="AO50" s="384">
        <f t="shared" si="63"/>
        <v>9.8403843742796288E-3</v>
      </c>
      <c r="AP50" s="385">
        <f t="shared" si="64"/>
        <v>-9.4368723690716749E-3</v>
      </c>
      <c r="AQ50" s="386">
        <f t="shared" si="65"/>
        <v>-6.3915970129255996E-3</v>
      </c>
    </row>
    <row r="51" spans="1:43" ht="19.5" customHeight="1">
      <c r="A51" s="8" t="s">
        <v>171</v>
      </c>
      <c r="B51" s="19">
        <v>1712.2300000000002</v>
      </c>
      <c r="C51" s="371">
        <v>9930.1500000000015</v>
      </c>
      <c r="D51" s="375">
        <v>11642.380000000001</v>
      </c>
      <c r="E51" s="19">
        <v>2354.36</v>
      </c>
      <c r="F51" s="369">
        <v>12955.099999999999</v>
      </c>
      <c r="G51" s="377">
        <v>15309.46</v>
      </c>
      <c r="H51" s="345">
        <f t="shared" si="66"/>
        <v>4.6954977021066886E-3</v>
      </c>
      <c r="I51" s="323">
        <f t="shared" si="67"/>
        <v>1.5028811066922165E-2</v>
      </c>
      <c r="J51" s="399">
        <f t="shared" si="68"/>
        <v>1.1354050030658444E-2</v>
      </c>
      <c r="K51" s="323">
        <f t="shared" si="69"/>
        <v>6.1428724809170204E-3</v>
      </c>
      <c r="L51" s="323">
        <f t="shared" si="70"/>
        <v>2.0235920742281893E-2</v>
      </c>
      <c r="M51" s="399">
        <f t="shared" si="71"/>
        <v>1.4958385349590429E-2</v>
      </c>
      <c r="N51" s="394">
        <f t="shared" si="51"/>
        <v>0.37502555147380889</v>
      </c>
      <c r="O51" s="395">
        <f t="shared" si="52"/>
        <v>0.30462279018947314</v>
      </c>
      <c r="P51" s="386">
        <f t="shared" si="53"/>
        <v>0.31497683463346821</v>
      </c>
      <c r="R51" s="401">
        <v>542.48399999999992</v>
      </c>
      <c r="S51" s="369">
        <v>3124.0450000000005</v>
      </c>
      <c r="T51" s="374">
        <v>3666.5290000000005</v>
      </c>
      <c r="U51" s="19">
        <v>738.45899999999995</v>
      </c>
      <c r="V51" s="119">
        <v>4228.799</v>
      </c>
      <c r="W51" s="375">
        <v>4967.2579999999998</v>
      </c>
      <c r="X51" s="345">
        <f t="shared" si="72"/>
        <v>7.2220752322002283E-3</v>
      </c>
      <c r="Y51" s="323">
        <f t="shared" si="73"/>
        <v>2.4701040083035419E-2</v>
      </c>
      <c r="Z51" s="399">
        <f t="shared" si="74"/>
        <v>1.8188146812250259E-2</v>
      </c>
      <c r="AA51" s="323">
        <f t="shared" si="75"/>
        <v>9.4551565871107343E-3</v>
      </c>
      <c r="AB51" s="323">
        <f t="shared" si="76"/>
        <v>3.3631509779973458E-2</v>
      </c>
      <c r="AC51" s="399">
        <f t="shared" si="77"/>
        <v>2.4368370020959731E-2</v>
      </c>
      <c r="AE51" s="394">
        <f t="shared" si="54"/>
        <v>0.36125489415356038</v>
      </c>
      <c r="AF51" s="395">
        <f t="shared" si="55"/>
        <v>0.35362934912909361</v>
      </c>
      <c r="AG51" s="386">
        <f t="shared" si="56"/>
        <v>0.35475759226232745</v>
      </c>
      <c r="AI51" s="27">
        <f t="shared" si="57"/>
        <v>3.1682893069272229</v>
      </c>
      <c r="AJ51" s="28">
        <f t="shared" si="58"/>
        <v>3.1460199493461833</v>
      </c>
      <c r="AK51" s="402">
        <f t="shared" si="59"/>
        <v>3.1492950754055444</v>
      </c>
      <c r="AL51" s="28">
        <f t="shared" si="60"/>
        <v>3.136559404678978</v>
      </c>
      <c r="AM51" s="28">
        <f t="shared" si="61"/>
        <v>3.2641963396654603</v>
      </c>
      <c r="AN51" s="402">
        <f t="shared" si="62"/>
        <v>3.2445677378562015</v>
      </c>
      <c r="AO51" s="384">
        <f t="shared" si="63"/>
        <v>-1.0014837401013187E-2</v>
      </c>
      <c r="AP51" s="385">
        <f t="shared" si="64"/>
        <v>3.7563776524632907E-2</v>
      </c>
      <c r="AQ51" s="386">
        <f t="shared" si="65"/>
        <v>3.0252059641756011E-2</v>
      </c>
    </row>
    <row r="52" spans="1:43" ht="19.5" customHeight="1">
      <c r="A52" s="8" t="s">
        <v>167</v>
      </c>
      <c r="B52" s="19">
        <v>5496.41</v>
      </c>
      <c r="C52" s="371">
        <v>11818.690000000002</v>
      </c>
      <c r="D52" s="375">
        <v>17315.100000000002</v>
      </c>
      <c r="E52" s="19">
        <v>4378.43</v>
      </c>
      <c r="F52" s="369">
        <v>10093.129999999999</v>
      </c>
      <c r="G52" s="377">
        <v>14471.56</v>
      </c>
      <c r="H52" s="345">
        <f t="shared" si="66"/>
        <v>1.5072963635046822E-2</v>
      </c>
      <c r="I52" s="323">
        <f t="shared" si="67"/>
        <v>1.788702678897321E-2</v>
      </c>
      <c r="J52" s="399">
        <f t="shared" si="68"/>
        <v>1.6886281987519222E-2</v>
      </c>
      <c r="K52" s="323">
        <f t="shared" si="69"/>
        <v>1.1423969637872506E-2</v>
      </c>
      <c r="L52" s="323">
        <f t="shared" si="70"/>
        <v>1.5765511553098598E-2</v>
      </c>
      <c r="M52" s="399">
        <f t="shared" si="71"/>
        <v>1.4139699969151027E-2</v>
      </c>
      <c r="N52" s="394">
        <f t="shared" si="51"/>
        <v>-0.20340185684837914</v>
      </c>
      <c r="O52" s="395">
        <f t="shared" si="52"/>
        <v>-0.1460026449631899</v>
      </c>
      <c r="P52" s="386">
        <f t="shared" si="53"/>
        <v>-0.16422313472056196</v>
      </c>
      <c r="R52" s="401">
        <v>1429.2529999999997</v>
      </c>
      <c r="S52" s="369">
        <v>3762.7099999999991</v>
      </c>
      <c r="T52" s="374">
        <v>5191.9629999999988</v>
      </c>
      <c r="U52" s="19">
        <v>1259.085</v>
      </c>
      <c r="V52" s="119">
        <v>3246.8419999999996</v>
      </c>
      <c r="W52" s="375">
        <v>4505.9269999999997</v>
      </c>
      <c r="X52" s="345">
        <f t="shared" si="72"/>
        <v>1.9027607619483473E-2</v>
      </c>
      <c r="Y52" s="323">
        <f t="shared" si="73"/>
        <v>2.9750804015575373E-2</v>
      </c>
      <c r="Z52" s="399">
        <f t="shared" si="74"/>
        <v>2.575519934187654E-2</v>
      </c>
      <c r="AA52" s="323">
        <f t="shared" si="75"/>
        <v>1.6121200813426769E-2</v>
      </c>
      <c r="AB52" s="323">
        <f t="shared" si="76"/>
        <v>2.5822035636365918E-2</v>
      </c>
      <c r="AC52" s="399">
        <f t="shared" si="77"/>
        <v>2.2105172798238589E-2</v>
      </c>
      <c r="AE52" s="394">
        <f t="shared" si="54"/>
        <v>-0.11906079609418325</v>
      </c>
      <c r="AF52" s="395">
        <f t="shared" si="55"/>
        <v>-0.13710012198654684</v>
      </c>
      <c r="AG52" s="386">
        <f t="shared" si="56"/>
        <v>-0.13213422360675514</v>
      </c>
      <c r="AI52" s="27">
        <f t="shared" si="57"/>
        <v>2.6003391304506032</v>
      </c>
      <c r="AJ52" s="28">
        <f t="shared" si="58"/>
        <v>3.1836946395920345</v>
      </c>
      <c r="AK52" s="402">
        <f t="shared" si="59"/>
        <v>2.9985174789634472</v>
      </c>
      <c r="AL52" s="28">
        <f t="shared" si="60"/>
        <v>2.8756540586465924</v>
      </c>
      <c r="AM52" s="28">
        <f t="shared" si="61"/>
        <v>3.2168831670651228</v>
      </c>
      <c r="AN52" s="402">
        <f t="shared" si="62"/>
        <v>3.1136428968266032</v>
      </c>
      <c r="AO52" s="384">
        <f>(AL52-AI52)/AI52</f>
        <v>0.1058765470134201</v>
      </c>
      <c r="AP52" s="385">
        <f>(AM52-AJ52)/AJ52</f>
        <v>1.0424532258954698E-2</v>
      </c>
      <c r="AQ52" s="386">
        <f>(AN52-AK52)/AK52</f>
        <v>3.8394112647611951E-2</v>
      </c>
    </row>
    <row r="53" spans="1:43" ht="19.5" customHeight="1">
      <c r="A53" s="8" t="s">
        <v>170</v>
      </c>
      <c r="B53" s="19">
        <v>7142.54</v>
      </c>
      <c r="C53" s="371">
        <v>3873.0499999999997</v>
      </c>
      <c r="D53" s="375">
        <v>11015.59</v>
      </c>
      <c r="E53" s="19">
        <v>9582.6199999999972</v>
      </c>
      <c r="F53" s="369">
        <v>6430.9899999999989</v>
      </c>
      <c r="G53" s="377">
        <v>16013.609999999997</v>
      </c>
      <c r="H53" s="345">
        <f t="shared" si="66"/>
        <v>1.9587193401123155E-2</v>
      </c>
      <c r="I53" s="323">
        <f t="shared" si="67"/>
        <v>5.8616774875246474E-3</v>
      </c>
      <c r="J53" s="399">
        <f t="shared" si="68"/>
        <v>1.074278283110677E-2</v>
      </c>
      <c r="K53" s="323">
        <f t="shared" si="69"/>
        <v>2.5002468905810937E-2</v>
      </c>
      <c r="L53" s="323">
        <f t="shared" si="70"/>
        <v>1.0045233455118634E-2</v>
      </c>
      <c r="M53" s="399">
        <f t="shared" si="71"/>
        <v>1.5646387868550216E-2</v>
      </c>
      <c r="N53" s="394">
        <f t="shared" si="51"/>
        <v>0.34162636821074815</v>
      </c>
      <c r="O53" s="395">
        <f t="shared" si="52"/>
        <v>0.66044590180865193</v>
      </c>
      <c r="P53" s="386">
        <f t="shared" si="53"/>
        <v>0.45372240615346038</v>
      </c>
      <c r="R53" s="401">
        <v>1499.4179999999999</v>
      </c>
      <c r="S53" s="369">
        <v>900.4899999999999</v>
      </c>
      <c r="T53" s="374">
        <v>2399.9079999999999</v>
      </c>
      <c r="U53" s="19">
        <v>2183.1709999999994</v>
      </c>
      <c r="V53" s="119">
        <v>1670.6190000000001</v>
      </c>
      <c r="W53" s="375">
        <v>3853.7899999999995</v>
      </c>
      <c r="X53" s="345">
        <f t="shared" si="72"/>
        <v>1.9961712420117832E-2</v>
      </c>
      <c r="Y53" s="323">
        <f t="shared" si="73"/>
        <v>7.1199485232679299E-3</v>
      </c>
      <c r="Z53" s="399">
        <f t="shared" si="74"/>
        <v>1.190495944253922E-2</v>
      </c>
      <c r="AA53" s="323">
        <f t="shared" si="75"/>
        <v>2.7953107297005144E-2</v>
      </c>
      <c r="AB53" s="323">
        <f t="shared" si="76"/>
        <v>1.3286382076118888E-2</v>
      </c>
      <c r="AC53" s="399">
        <f t="shared" si="77"/>
        <v>1.8905919664948829E-2</v>
      </c>
      <c r="AE53" s="394">
        <f t="shared" si="54"/>
        <v>0.45601226609257695</v>
      </c>
      <c r="AF53" s="395">
        <f t="shared" si="55"/>
        <v>0.85523326189074877</v>
      </c>
      <c r="AG53" s="386">
        <f t="shared" si="56"/>
        <v>0.60580738928325573</v>
      </c>
      <c r="AI53" s="27">
        <f t="shared" si="57"/>
        <v>2.0992784079613132</v>
      </c>
      <c r="AJ53" s="28">
        <f t="shared" si="58"/>
        <v>2.3250151689237164</v>
      </c>
      <c r="AK53" s="402">
        <f t="shared" si="59"/>
        <v>2.1786468087501438</v>
      </c>
      <c r="AL53" s="28">
        <f t="shared" si="60"/>
        <v>2.2782610601276061</v>
      </c>
      <c r="AM53" s="28">
        <f t="shared" si="61"/>
        <v>2.5977633303737067</v>
      </c>
      <c r="AN53" s="402">
        <f t="shared" si="62"/>
        <v>2.4065716599817284</v>
      </c>
      <c r="AO53" s="384">
        <f t="shared" ref="AO53:AO63" si="78">(AL53-AI53)/AI53</f>
        <v>8.5259130702968366E-2</v>
      </c>
      <c r="AP53" s="385">
        <f t="shared" ref="AP53:AP63" si="79">(AM53-AJ53)/AJ53</f>
        <v>0.1173102718191079</v>
      </c>
      <c r="AQ53" s="386">
        <f t="shared" ref="AQ53:AQ63" si="80">(AN53-AK53)/AK53</f>
        <v>0.10461762334131687</v>
      </c>
    </row>
    <row r="54" spans="1:43" ht="19.5" customHeight="1">
      <c r="A54" s="8" t="s">
        <v>173</v>
      </c>
      <c r="B54" s="19">
        <v>3836.6899999999996</v>
      </c>
      <c r="C54" s="371">
        <v>2871.3599999999997</v>
      </c>
      <c r="D54" s="375">
        <v>6708.0499999999993</v>
      </c>
      <c r="E54" s="19">
        <v>5476.84</v>
      </c>
      <c r="F54" s="369">
        <v>3239.4799999999996</v>
      </c>
      <c r="G54" s="377">
        <v>8716.32</v>
      </c>
      <c r="H54" s="345">
        <f t="shared" si="66"/>
        <v>1.0521465620095259E-2</v>
      </c>
      <c r="I54" s="323">
        <f t="shared" si="67"/>
        <v>4.3456671797624021E-3</v>
      </c>
      <c r="J54" s="399">
        <f t="shared" si="68"/>
        <v>6.5419214377265096E-3</v>
      </c>
      <c r="K54" s="323">
        <f t="shared" si="69"/>
        <v>1.4289883330665477E-2</v>
      </c>
      <c r="L54" s="323">
        <f t="shared" si="70"/>
        <v>5.0600813985385946E-3</v>
      </c>
      <c r="M54" s="399">
        <f t="shared" si="71"/>
        <v>8.5164384237159281E-3</v>
      </c>
      <c r="N54" s="394">
        <f t="shared" si="51"/>
        <v>0.42749088406934121</v>
      </c>
      <c r="O54" s="395">
        <f t="shared" si="52"/>
        <v>0.12820405661428727</v>
      </c>
      <c r="P54" s="386">
        <f t="shared" si="53"/>
        <v>0.29938208570299873</v>
      </c>
      <c r="R54" s="401">
        <v>643.1149999999999</v>
      </c>
      <c r="S54" s="369">
        <v>627.45200000000011</v>
      </c>
      <c r="T54" s="374">
        <v>1270.567</v>
      </c>
      <c r="U54" s="19">
        <v>999.78399999999988</v>
      </c>
      <c r="V54" s="119">
        <v>614.7410000000001</v>
      </c>
      <c r="W54" s="375">
        <v>1614.5250000000001</v>
      </c>
      <c r="X54" s="345">
        <f t="shared" si="72"/>
        <v>8.5617730900016398E-3</v>
      </c>
      <c r="Y54" s="323">
        <f t="shared" si="73"/>
        <v>4.9611055545553092E-3</v>
      </c>
      <c r="Z54" s="399">
        <f t="shared" si="74"/>
        <v>6.3027618575498441E-3</v>
      </c>
      <c r="AA54" s="323">
        <f t="shared" si="75"/>
        <v>1.2801136248983243E-2</v>
      </c>
      <c r="AB54" s="323">
        <f t="shared" si="76"/>
        <v>4.8890164686594623E-3</v>
      </c>
      <c r="AC54" s="399">
        <f t="shared" si="77"/>
        <v>7.9205353553389035E-3</v>
      </c>
      <c r="AE54" s="394">
        <f t="shared" si="54"/>
        <v>0.55459598983074576</v>
      </c>
      <c r="AF54" s="395">
        <f t="shared" si="55"/>
        <v>-2.0258123330549604E-2</v>
      </c>
      <c r="AG54" s="386">
        <f t="shared" si="56"/>
        <v>0.27071220958831771</v>
      </c>
      <c r="AI54" s="27">
        <f t="shared" si="57"/>
        <v>1.6762235155824421</v>
      </c>
      <c r="AJ54" s="28">
        <f t="shared" si="58"/>
        <v>2.1852084029867385</v>
      </c>
      <c r="AK54" s="402">
        <f t="shared" si="59"/>
        <v>1.8940929182102104</v>
      </c>
      <c r="AL54" s="28">
        <f t="shared" si="60"/>
        <v>1.8254760044113025</v>
      </c>
      <c r="AM54" s="28">
        <f t="shared" si="61"/>
        <v>1.8976533270771858</v>
      </c>
      <c r="AN54" s="402">
        <f t="shared" si="62"/>
        <v>1.8523012005066362</v>
      </c>
      <c r="AO54" s="384">
        <f t="shared" si="78"/>
        <v>8.9040922908780018E-2</v>
      </c>
      <c r="AP54" s="385">
        <f t="shared" si="79"/>
        <v>-0.13159160266660286</v>
      </c>
      <c r="AQ54" s="386">
        <f t="shared" si="80"/>
        <v>-2.2064238402340158E-2</v>
      </c>
    </row>
    <row r="55" spans="1:43" ht="19.5" customHeight="1">
      <c r="A55" s="8" t="s">
        <v>174</v>
      </c>
      <c r="B55" s="19">
        <v>2581.0499999999997</v>
      </c>
      <c r="C55" s="371">
        <v>2584.1299999999997</v>
      </c>
      <c r="D55" s="375">
        <v>5165.1799999999994</v>
      </c>
      <c r="E55" s="19">
        <v>3175.5800000000004</v>
      </c>
      <c r="F55" s="369">
        <v>2602.559999999999</v>
      </c>
      <c r="G55" s="377">
        <v>5778.1399999999994</v>
      </c>
      <c r="H55" s="345">
        <f t="shared" si="66"/>
        <v>7.0780878410157894E-3</v>
      </c>
      <c r="I55" s="323">
        <f t="shared" si="67"/>
        <v>3.9109581972443077E-3</v>
      </c>
      <c r="J55" s="399">
        <f t="shared" si="68"/>
        <v>5.0372614652121278E-3</v>
      </c>
      <c r="K55" s="323">
        <f t="shared" si="69"/>
        <v>8.2855565813853751E-3</v>
      </c>
      <c r="L55" s="323">
        <f t="shared" si="70"/>
        <v>4.0652096770409452E-3</v>
      </c>
      <c r="M55" s="399">
        <f t="shared" si="71"/>
        <v>5.6456364054566551E-3</v>
      </c>
      <c r="N55" s="394">
        <f t="shared" si="51"/>
        <v>0.23034423974738991</v>
      </c>
      <c r="O55" s="395">
        <f t="shared" si="52"/>
        <v>7.1319941334218422E-3</v>
      </c>
      <c r="P55" s="386">
        <f t="shared" si="53"/>
        <v>0.11867156614096704</v>
      </c>
      <c r="R55" s="401">
        <v>658.68200000000013</v>
      </c>
      <c r="S55" s="369">
        <v>638.64199999999994</v>
      </c>
      <c r="T55" s="374">
        <v>1297.3240000000001</v>
      </c>
      <c r="U55" s="19">
        <v>770.24599999999975</v>
      </c>
      <c r="V55" s="119">
        <v>595.41999999999996</v>
      </c>
      <c r="W55" s="375">
        <v>1365.6659999999997</v>
      </c>
      <c r="X55" s="345">
        <f t="shared" si="72"/>
        <v>8.7690161518056055E-3</v>
      </c>
      <c r="Y55" s="323">
        <f t="shared" si="73"/>
        <v>5.0495820773099947E-3</v>
      </c>
      <c r="Z55" s="399">
        <f t="shared" si="74"/>
        <v>6.4354923621375293E-3</v>
      </c>
      <c r="AA55" s="323">
        <f t="shared" si="75"/>
        <v>9.8621542165451201E-3</v>
      </c>
      <c r="AB55" s="323">
        <f t="shared" si="76"/>
        <v>4.7353571435274633E-3</v>
      </c>
      <c r="AC55" s="399">
        <f t="shared" si="77"/>
        <v>6.6996830873379204E-3</v>
      </c>
      <c r="AE55" s="394">
        <f t="shared" si="54"/>
        <v>0.16937459957915899</v>
      </c>
      <c r="AF55" s="395">
        <f t="shared" si="55"/>
        <v>-6.7677979212140735E-2</v>
      </c>
      <c r="AG55" s="386">
        <f t="shared" si="56"/>
        <v>5.2679207352981705E-2</v>
      </c>
      <c r="AI55" s="27">
        <f t="shared" si="57"/>
        <v>2.5519924061912795</v>
      </c>
      <c r="AJ55" s="28">
        <f t="shared" si="58"/>
        <v>2.471400432640773</v>
      </c>
      <c r="AK55" s="402">
        <f t="shared" si="59"/>
        <v>2.5116723908944127</v>
      </c>
      <c r="AL55" s="28">
        <f t="shared" si="60"/>
        <v>2.4255285648605911</v>
      </c>
      <c r="AM55" s="28">
        <f t="shared" si="61"/>
        <v>2.2878242960777087</v>
      </c>
      <c r="AN55" s="402">
        <f t="shared" si="62"/>
        <v>2.3635045187551702</v>
      </c>
      <c r="AO55" s="384">
        <f t="shared" si="78"/>
        <v>-4.9554944216871462E-2</v>
      </c>
      <c r="AP55" s="385">
        <f t="shared" si="79"/>
        <v>-7.4280207342566171E-2</v>
      </c>
      <c r="AQ55" s="386">
        <f t="shared" si="80"/>
        <v>-5.8991719093778629E-2</v>
      </c>
    </row>
    <row r="56" spans="1:43" ht="19.5" customHeight="1">
      <c r="A56" s="8" t="s">
        <v>176</v>
      </c>
      <c r="B56" s="19">
        <v>3648.3099999999995</v>
      </c>
      <c r="C56" s="371">
        <v>1566.7500000000002</v>
      </c>
      <c r="D56" s="375">
        <v>5215.0599999999995</v>
      </c>
      <c r="E56" s="19">
        <v>2404.2699999999995</v>
      </c>
      <c r="F56" s="369">
        <v>1168.4100000000001</v>
      </c>
      <c r="G56" s="377">
        <v>3572.6799999999994</v>
      </c>
      <c r="H56" s="345">
        <f t="shared" si="66"/>
        <v>1.000486571405293E-2</v>
      </c>
      <c r="I56" s="323">
        <f t="shared" si="67"/>
        <v>2.3712018186130422E-3</v>
      </c>
      <c r="J56" s="399">
        <f t="shared" si="68"/>
        <v>5.0859061594695941E-3</v>
      </c>
      <c r="K56" s="323">
        <f t="shared" si="69"/>
        <v>6.2730950320657678E-3</v>
      </c>
      <c r="L56" s="323">
        <f t="shared" si="70"/>
        <v>1.8250613391243287E-3</v>
      </c>
      <c r="M56" s="399">
        <f t="shared" si="71"/>
        <v>3.490751742437338E-3</v>
      </c>
      <c r="N56" s="394">
        <f t="shared" si="51"/>
        <v>-0.34099076010536389</v>
      </c>
      <c r="O56" s="395">
        <f t="shared" si="52"/>
        <v>-0.25424605074198187</v>
      </c>
      <c r="P56" s="386">
        <f t="shared" si="53"/>
        <v>-0.31493022132056014</v>
      </c>
      <c r="R56" s="401">
        <v>858.79099999999994</v>
      </c>
      <c r="S56" s="369">
        <v>420.12900000000008</v>
      </c>
      <c r="T56" s="374">
        <v>1278.92</v>
      </c>
      <c r="U56" s="19">
        <v>594.71900000000005</v>
      </c>
      <c r="V56" s="119">
        <v>378.3429999999999</v>
      </c>
      <c r="W56" s="375">
        <v>973.0619999999999</v>
      </c>
      <c r="X56" s="345">
        <f t="shared" si="72"/>
        <v>1.1433062008716324E-2</v>
      </c>
      <c r="Y56" s="323">
        <f t="shared" si="73"/>
        <v>3.3218546048618337E-3</v>
      </c>
      <c r="Z56" s="399">
        <f t="shared" si="74"/>
        <v>6.344197665182274E-3</v>
      </c>
      <c r="AA56" s="323">
        <f t="shared" si="75"/>
        <v>7.6147237291845716E-3</v>
      </c>
      <c r="AB56" s="323">
        <f t="shared" si="76"/>
        <v>3.0089503673937906E-3</v>
      </c>
      <c r="AC56" s="399">
        <f t="shared" si="77"/>
        <v>4.7736467220617727E-3</v>
      </c>
      <c r="AE56" s="394">
        <f t="shared" si="54"/>
        <v>-0.30749274270456944</v>
      </c>
      <c r="AF56" s="395">
        <f t="shared" si="55"/>
        <v>-9.9459927784085758E-2</v>
      </c>
      <c r="AG56" s="386">
        <f t="shared" si="56"/>
        <v>-0.23915334813749112</v>
      </c>
      <c r="AI56" s="27">
        <f t="shared" si="57"/>
        <v>2.3539419621687854</v>
      </c>
      <c r="AJ56" s="28">
        <f t="shared" si="58"/>
        <v>2.6815318334131168</v>
      </c>
      <c r="AK56" s="402">
        <f t="shared" si="59"/>
        <v>2.4523591291375366</v>
      </c>
      <c r="AL56" s="28">
        <f t="shared" si="60"/>
        <v>2.4735948957479827</v>
      </c>
      <c r="AM56" s="28">
        <f t="shared" si="61"/>
        <v>3.238101351409179</v>
      </c>
      <c r="AN56" s="402">
        <f t="shared" si="62"/>
        <v>2.7236192438169664</v>
      </c>
      <c r="AO56" s="384">
        <f t="shared" si="78"/>
        <v>5.0830876675037523E-2</v>
      </c>
      <c r="AP56" s="385">
        <f t="shared" si="79"/>
        <v>0.20755655818101826</v>
      </c>
      <c r="AQ56" s="386">
        <f t="shared" si="80"/>
        <v>0.1106119048619231</v>
      </c>
    </row>
    <row r="57" spans="1:43" ht="19.5" customHeight="1">
      <c r="A57" s="8" t="s">
        <v>172</v>
      </c>
      <c r="B57" s="19">
        <v>993.66000000000031</v>
      </c>
      <c r="C57" s="371">
        <v>913.02999999999963</v>
      </c>
      <c r="D57" s="375">
        <v>1906.69</v>
      </c>
      <c r="E57" s="19">
        <v>576.43999999999994</v>
      </c>
      <c r="F57" s="369">
        <v>1349.1999999999998</v>
      </c>
      <c r="G57" s="377">
        <v>1925.6399999999999</v>
      </c>
      <c r="H57" s="345">
        <f t="shared" si="66"/>
        <v>2.7249424707401068E-3</v>
      </c>
      <c r="I57" s="323">
        <f t="shared" si="67"/>
        <v>1.3818276026476878E-3</v>
      </c>
      <c r="J57" s="399">
        <f t="shared" si="68"/>
        <v>1.8594697693217492E-3</v>
      </c>
      <c r="K57" s="323">
        <f t="shared" si="69"/>
        <v>1.5040169782445365E-3</v>
      </c>
      <c r="L57" s="323">
        <f t="shared" si="70"/>
        <v>2.107456080268522E-3</v>
      </c>
      <c r="M57" s="399">
        <f t="shared" si="71"/>
        <v>1.8814814607821121E-3</v>
      </c>
      <c r="N57" s="394">
        <f t="shared" si="51"/>
        <v>-0.4198820522110181</v>
      </c>
      <c r="O57" s="395">
        <f t="shared" si="52"/>
        <v>0.47771705201362535</v>
      </c>
      <c r="P57" s="386">
        <f t="shared" si="53"/>
        <v>9.9386895614912846E-3</v>
      </c>
      <c r="R57" s="401">
        <v>281.13399999999996</v>
      </c>
      <c r="S57" s="369">
        <v>363.53500000000003</v>
      </c>
      <c r="T57" s="374">
        <v>644.66899999999998</v>
      </c>
      <c r="U57" s="19">
        <v>197.15200000000002</v>
      </c>
      <c r="V57" s="119">
        <v>579.47400000000016</v>
      </c>
      <c r="W57" s="375">
        <v>776.6260000000002</v>
      </c>
      <c r="X57" s="345">
        <f t="shared" si="72"/>
        <v>3.7427295520778103E-3</v>
      </c>
      <c r="Y57" s="323">
        <f t="shared" si="73"/>
        <v>2.8743800446492545E-3</v>
      </c>
      <c r="Z57" s="399">
        <f t="shared" si="74"/>
        <v>3.1979385455035429E-3</v>
      </c>
      <c r="AA57" s="323">
        <f t="shared" si="75"/>
        <v>2.5243148657705513E-3</v>
      </c>
      <c r="AB57" s="323">
        <f t="shared" si="76"/>
        <v>4.6085390907064493E-3</v>
      </c>
      <c r="AC57" s="399">
        <f t="shared" si="77"/>
        <v>3.8099711623390364E-3</v>
      </c>
      <c r="AE57" s="394">
        <f t="shared" si="54"/>
        <v>-0.29872587449401339</v>
      </c>
      <c r="AF57" s="395">
        <f t="shared" si="55"/>
        <v>0.59399782689424707</v>
      </c>
      <c r="AG57" s="386">
        <f t="shared" si="56"/>
        <v>0.20468953835224002</v>
      </c>
      <c r="AI57" s="27">
        <f t="shared" si="57"/>
        <v>2.8292776201115055</v>
      </c>
      <c r="AJ57" s="28">
        <f t="shared" si="58"/>
        <v>3.9816325860048432</v>
      </c>
      <c r="AK57" s="402">
        <f t="shared" si="59"/>
        <v>3.3810897419087524</v>
      </c>
      <c r="AL57" s="28">
        <f t="shared" si="60"/>
        <v>3.4201651516202909</v>
      </c>
      <c r="AM57" s="28">
        <f t="shared" si="61"/>
        <v>4.2949451526830735</v>
      </c>
      <c r="AN57" s="402">
        <f t="shared" si="62"/>
        <v>4.0330799110944948</v>
      </c>
      <c r="AO57" s="384">
        <f t="shared" si="78"/>
        <v>0.20884749071937936</v>
      </c>
      <c r="AP57" s="385">
        <f t="shared" si="79"/>
        <v>7.8689472197786881E-2</v>
      </c>
      <c r="AQ57" s="386">
        <f t="shared" si="80"/>
        <v>0.19283432826532115</v>
      </c>
    </row>
    <row r="58" spans="1:43" ht="19.5" customHeight="1">
      <c r="A58" s="8" t="s">
        <v>175</v>
      </c>
      <c r="B58" s="19">
        <v>1642.4500000000005</v>
      </c>
      <c r="C58" s="371">
        <v>1891.5900000000004</v>
      </c>
      <c r="D58" s="375">
        <v>3534.0400000000009</v>
      </c>
      <c r="E58" s="19">
        <v>631.18999999999994</v>
      </c>
      <c r="F58" s="369">
        <v>934.00999999999988</v>
      </c>
      <c r="G58" s="377">
        <v>1565.1999999999998</v>
      </c>
      <c r="H58" s="345">
        <f t="shared" si="66"/>
        <v>4.5041379959614844E-3</v>
      </c>
      <c r="I58" s="323">
        <f t="shared" si="67"/>
        <v>2.8628317523984332E-3</v>
      </c>
      <c r="J58" s="399">
        <f t="shared" si="68"/>
        <v>3.4465175479883128E-3</v>
      </c>
      <c r="K58" s="323">
        <f t="shared" si="69"/>
        <v>1.6468678032374037E-3</v>
      </c>
      <c r="L58" s="323">
        <f t="shared" si="70"/>
        <v>1.4589275522766099E-3</v>
      </c>
      <c r="M58" s="399">
        <f t="shared" si="71"/>
        <v>1.5293070264515494E-3</v>
      </c>
      <c r="N58" s="394">
        <f t="shared" si="51"/>
        <v>-0.6157021522725199</v>
      </c>
      <c r="O58" s="395">
        <f t="shared" si="52"/>
        <v>-0.50623020844897693</v>
      </c>
      <c r="P58" s="386">
        <f t="shared" si="53"/>
        <v>-0.55710744643524146</v>
      </c>
      <c r="R58" s="401">
        <v>253.28400000000005</v>
      </c>
      <c r="S58" s="369">
        <v>367.27700000000004</v>
      </c>
      <c r="T58" s="374">
        <v>620.56100000000015</v>
      </c>
      <c r="U58" s="19">
        <v>182.25499999999994</v>
      </c>
      <c r="V58" s="119">
        <v>308.54700000000003</v>
      </c>
      <c r="W58" s="375">
        <v>490.80199999999996</v>
      </c>
      <c r="X58" s="345">
        <f t="shared" si="72"/>
        <v>3.3719632341462661E-3</v>
      </c>
      <c r="Y58" s="323">
        <f t="shared" si="73"/>
        <v>2.9039670998903663E-3</v>
      </c>
      <c r="Z58" s="399">
        <f t="shared" si="74"/>
        <v>3.0783486436236651E-3</v>
      </c>
      <c r="AA58" s="323">
        <f t="shared" si="75"/>
        <v>2.333575139288527E-3</v>
      </c>
      <c r="AB58" s="323">
        <f t="shared" si="76"/>
        <v>2.4538649030331002E-3</v>
      </c>
      <c r="AC58" s="399">
        <f t="shared" si="77"/>
        <v>2.4077760291547324E-3</v>
      </c>
      <c r="AE58" s="394">
        <f t="shared" si="54"/>
        <v>-0.28043224206819262</v>
      </c>
      <c r="AF58" s="395">
        <f t="shared" si="55"/>
        <v>-0.15990655554254693</v>
      </c>
      <c r="AG58" s="386">
        <f t="shared" si="56"/>
        <v>-0.20909950834809174</v>
      </c>
      <c r="AI58" s="27">
        <f t="shared" si="57"/>
        <v>1.5421108709549756</v>
      </c>
      <c r="AJ58" s="28">
        <f t="shared" si="58"/>
        <v>1.9416311145649954</v>
      </c>
      <c r="AK58" s="402">
        <f t="shared" si="59"/>
        <v>1.755953526275877</v>
      </c>
      <c r="AL58" s="28">
        <f t="shared" si="60"/>
        <v>2.8874823745623339</v>
      </c>
      <c r="AM58" s="28">
        <f t="shared" si="61"/>
        <v>3.3034657016520175</v>
      </c>
      <c r="AN58" s="402">
        <f t="shared" si="62"/>
        <v>3.1357142857142861</v>
      </c>
      <c r="AO58" s="384">
        <f t="shared" si="78"/>
        <v>0.87242203459354162</v>
      </c>
      <c r="AP58" s="385">
        <f t="shared" si="79"/>
        <v>0.70138687872857286</v>
      </c>
      <c r="AQ58" s="386">
        <f t="shared" si="80"/>
        <v>0.78576154709782198</v>
      </c>
    </row>
    <row r="59" spans="1:43" ht="19.5" customHeight="1">
      <c r="A59" s="8" t="s">
        <v>177</v>
      </c>
      <c r="B59" s="19">
        <v>620.24</v>
      </c>
      <c r="C59" s="371">
        <v>694.1600000000002</v>
      </c>
      <c r="D59" s="375">
        <v>1314.4</v>
      </c>
      <c r="E59" s="19">
        <v>725.53</v>
      </c>
      <c r="F59" s="369">
        <v>840.94999999999993</v>
      </c>
      <c r="G59" s="377">
        <v>1566.48</v>
      </c>
      <c r="H59" s="345">
        <f t="shared" si="66"/>
        <v>1.700902036966209E-3</v>
      </c>
      <c r="I59" s="323">
        <f t="shared" si="67"/>
        <v>1.0505782380139969E-3</v>
      </c>
      <c r="J59" s="399">
        <f t="shared" si="68"/>
        <v>1.2818481582200082E-3</v>
      </c>
      <c r="K59" s="323">
        <f t="shared" si="69"/>
        <v>1.8930147772981726E-3</v>
      </c>
      <c r="L59" s="323">
        <f t="shared" si="70"/>
        <v>1.3135674404845935E-3</v>
      </c>
      <c r="M59" s="399">
        <f t="shared" si="71"/>
        <v>1.530557673649261E-3</v>
      </c>
      <c r="N59" s="394">
        <f t="shared" si="51"/>
        <v>0.1697568683090416</v>
      </c>
      <c r="O59" s="395">
        <f t="shared" si="52"/>
        <v>0.2114642157427678</v>
      </c>
      <c r="P59" s="386">
        <f t="shared" si="53"/>
        <v>0.19178332318928781</v>
      </c>
      <c r="R59" s="401">
        <v>182.63899999999998</v>
      </c>
      <c r="S59" s="369">
        <v>223.19399999999999</v>
      </c>
      <c r="T59" s="374">
        <v>405.83299999999997</v>
      </c>
      <c r="U59" s="19">
        <v>194.90100000000001</v>
      </c>
      <c r="V59" s="119">
        <v>245.26199999999994</v>
      </c>
      <c r="W59" s="375">
        <v>440.16299999999995</v>
      </c>
      <c r="X59" s="345">
        <f t="shared" si="72"/>
        <v>2.4314682061292452E-3</v>
      </c>
      <c r="Y59" s="323">
        <f t="shared" si="73"/>
        <v>1.7647389651215032E-3</v>
      </c>
      <c r="Z59" s="399">
        <f t="shared" si="74"/>
        <v>2.0131710904934771E-3</v>
      </c>
      <c r="AA59" s="323">
        <f t="shared" si="75"/>
        <v>2.4954932826121278E-3</v>
      </c>
      <c r="AB59" s="323">
        <f t="shared" si="76"/>
        <v>1.9505612235662768E-3</v>
      </c>
      <c r="AC59" s="399">
        <f t="shared" si="77"/>
        <v>2.1593512665409563E-3</v>
      </c>
      <c r="AE59" s="394">
        <f t="shared" si="54"/>
        <v>6.7137905923707594E-2</v>
      </c>
      <c r="AF59" s="395">
        <f t="shared" si="55"/>
        <v>9.8873625635097523E-2</v>
      </c>
      <c r="AG59" s="386">
        <f t="shared" si="56"/>
        <v>8.4591445249646985E-2</v>
      </c>
      <c r="AI59" s="27">
        <f t="shared" si="57"/>
        <v>2.9446504578872688</v>
      </c>
      <c r="AJ59" s="28">
        <f t="shared" si="58"/>
        <v>3.2153105912181617</v>
      </c>
      <c r="AK59" s="402">
        <f t="shared" si="59"/>
        <v>3.0875912964090073</v>
      </c>
      <c r="AL59" s="28">
        <f t="shared" si="60"/>
        <v>2.6863258583380429</v>
      </c>
      <c r="AM59" s="28">
        <f t="shared" si="61"/>
        <v>2.9164873060229497</v>
      </c>
      <c r="AN59" s="402">
        <f t="shared" si="62"/>
        <v>2.8098858587406155</v>
      </c>
      <c r="AO59" s="384">
        <f t="shared" si="78"/>
        <v>-8.7726744903559403E-2</v>
      </c>
      <c r="AP59" s="385">
        <f t="shared" si="79"/>
        <v>-9.2937611069790593E-2</v>
      </c>
      <c r="AQ59" s="386">
        <f t="shared" si="80"/>
        <v>-8.9942421456937788E-2</v>
      </c>
    </row>
    <row r="60" spans="1:43" ht="19.5" customHeight="1">
      <c r="A60" s="8" t="s">
        <v>178</v>
      </c>
      <c r="B60" s="19">
        <v>302.8</v>
      </c>
      <c r="C60" s="371">
        <v>438.61999999999995</v>
      </c>
      <c r="D60" s="375">
        <v>741.42</v>
      </c>
      <c r="E60" s="19">
        <v>207.70000000000002</v>
      </c>
      <c r="F60" s="369">
        <v>345.34000000000003</v>
      </c>
      <c r="G60" s="377">
        <v>553.04000000000008</v>
      </c>
      <c r="H60" s="345">
        <f t="shared" si="66"/>
        <v>8.303771714068234E-4</v>
      </c>
      <c r="I60" s="323">
        <f t="shared" si="67"/>
        <v>6.6383056753154771E-4</v>
      </c>
      <c r="J60" s="399">
        <f t="shared" si="68"/>
        <v>7.2305832430575039E-4</v>
      </c>
      <c r="K60" s="323">
        <f t="shared" si="69"/>
        <v>5.4191993335193651E-4</v>
      </c>
      <c r="L60" s="323">
        <f t="shared" si="70"/>
        <v>5.394225339163442E-4</v>
      </c>
      <c r="M60" s="399">
        <f t="shared" si="71"/>
        <v>5.4035775486120955E-4</v>
      </c>
      <c r="N60" s="394">
        <f t="shared" si="51"/>
        <v>-0.31406869220607658</v>
      </c>
      <c r="O60" s="395">
        <f t="shared" si="52"/>
        <v>-0.21266700104874361</v>
      </c>
      <c r="P60" s="386">
        <f t="shared" si="53"/>
        <v>-0.25408000863208424</v>
      </c>
      <c r="R60" s="401">
        <v>76.251999999999995</v>
      </c>
      <c r="S60" s="369">
        <v>163.41600000000003</v>
      </c>
      <c r="T60" s="374">
        <v>239.66800000000001</v>
      </c>
      <c r="U60" s="19">
        <v>56.271000000000001</v>
      </c>
      <c r="V60" s="119">
        <v>140.62200000000001</v>
      </c>
      <c r="W60" s="375">
        <v>196.89300000000003</v>
      </c>
      <c r="X60" s="345">
        <f t="shared" si="72"/>
        <v>1.0151408716307427E-3</v>
      </c>
      <c r="Y60" s="323">
        <f t="shared" si="73"/>
        <v>1.2920893156818534E-3</v>
      </c>
      <c r="Z60" s="399">
        <f t="shared" si="74"/>
        <v>1.1888946658265608E-3</v>
      </c>
      <c r="AA60" s="323">
        <f t="shared" si="75"/>
        <v>7.2048836335302045E-4</v>
      </c>
      <c r="AB60" s="323">
        <f t="shared" si="76"/>
        <v>1.1183624873822161E-3</v>
      </c>
      <c r="AC60" s="399">
        <f t="shared" si="77"/>
        <v>9.6591750992938664E-4</v>
      </c>
      <c r="AE60" s="394">
        <f t="shared" si="54"/>
        <v>-0.26203902848449873</v>
      </c>
      <c r="AF60" s="395">
        <f t="shared" si="55"/>
        <v>-0.1394845058011456</v>
      </c>
      <c r="AG60" s="386">
        <f t="shared" si="56"/>
        <v>-0.1784760585476575</v>
      </c>
      <c r="AI60" s="27">
        <f t="shared" si="57"/>
        <v>2.5182298546895638</v>
      </c>
      <c r="AJ60" s="28">
        <f t="shared" si="58"/>
        <v>3.7256851032784652</v>
      </c>
      <c r="AK60" s="402">
        <f t="shared" si="59"/>
        <v>3.2325537482128892</v>
      </c>
      <c r="AL60" s="28">
        <f t="shared" si="60"/>
        <v>2.7092441020702935</v>
      </c>
      <c r="AM60" s="28">
        <f t="shared" si="61"/>
        <v>4.0719870272774656</v>
      </c>
      <c r="AN60" s="402">
        <f t="shared" si="62"/>
        <v>3.5601945609720813</v>
      </c>
      <c r="AO60" s="384">
        <f t="shared" si="78"/>
        <v>7.5852586301847769E-2</v>
      </c>
      <c r="AP60" s="385">
        <f t="shared" si="79"/>
        <v>9.2949864091913595E-2</v>
      </c>
      <c r="AQ60" s="386">
        <f t="shared" si="80"/>
        <v>0.10135664811152101</v>
      </c>
    </row>
    <row r="61" spans="1:43" ht="19.5" customHeight="1">
      <c r="A61" s="8" t="s">
        <v>188</v>
      </c>
      <c r="B61" s="19">
        <v>9.2199999999999989</v>
      </c>
      <c r="C61" s="371">
        <v>158.92000000000004</v>
      </c>
      <c r="D61" s="375">
        <v>168.14000000000004</v>
      </c>
      <c r="E61" s="19">
        <v>214.76</v>
      </c>
      <c r="F61" s="369">
        <v>274.65999999999997</v>
      </c>
      <c r="G61" s="377">
        <v>489.41999999999996</v>
      </c>
      <c r="H61" s="345">
        <f t="shared" si="66"/>
        <v>2.5284271863840522E-5</v>
      </c>
      <c r="I61" s="323">
        <f t="shared" si="67"/>
        <v>2.4051788288749625E-4</v>
      </c>
      <c r="J61" s="399">
        <f t="shared" si="68"/>
        <v>1.6397592005714564E-4</v>
      </c>
      <c r="K61" s="323">
        <f t="shared" si="69"/>
        <v>5.6034051462042309E-4</v>
      </c>
      <c r="L61" s="323">
        <f t="shared" si="70"/>
        <v>4.2902007634639211E-4</v>
      </c>
      <c r="M61" s="399">
        <f t="shared" si="71"/>
        <v>4.7819668086245676E-4</v>
      </c>
      <c r="N61" s="394">
        <f t="shared" si="51"/>
        <v>22.292841648590024</v>
      </c>
      <c r="O61" s="395">
        <f t="shared" si="52"/>
        <v>0.72829096400704685</v>
      </c>
      <c r="P61" s="386">
        <f t="shared" si="53"/>
        <v>1.9107886285238482</v>
      </c>
      <c r="R61" s="401">
        <v>4.2410000000000005</v>
      </c>
      <c r="S61" s="369">
        <v>54.896000000000022</v>
      </c>
      <c r="T61" s="374">
        <v>59.137000000000022</v>
      </c>
      <c r="U61" s="19">
        <v>61.697000000000003</v>
      </c>
      <c r="V61" s="119">
        <v>87.888000000000034</v>
      </c>
      <c r="W61" s="375">
        <v>149.58500000000004</v>
      </c>
      <c r="X61" s="345">
        <f t="shared" si="72"/>
        <v>5.6460321520563142E-5</v>
      </c>
      <c r="Y61" s="323">
        <f t="shared" si="73"/>
        <v>4.3404890019135855E-4</v>
      </c>
      <c r="Z61" s="399">
        <f t="shared" si="74"/>
        <v>2.9335440631617635E-4</v>
      </c>
      <c r="AA61" s="323">
        <f t="shared" si="75"/>
        <v>7.8996233501788318E-4</v>
      </c>
      <c r="AB61" s="323">
        <f t="shared" si="76"/>
        <v>6.9897058988670495E-4</v>
      </c>
      <c r="AC61" s="399">
        <f t="shared" si="77"/>
        <v>7.338339642485376E-4</v>
      </c>
      <c r="AE61" s="394">
        <f t="shared" si="54"/>
        <v>13.547748172600802</v>
      </c>
      <c r="AF61" s="395">
        <f t="shared" si="55"/>
        <v>0.60099096473331393</v>
      </c>
      <c r="AG61" s="386">
        <f t="shared" si="56"/>
        <v>1.5294654784652582</v>
      </c>
      <c r="AI61" s="27">
        <f t="shared" si="57"/>
        <v>4.5997830802603046</v>
      </c>
      <c r="AJ61" s="28">
        <f t="shared" si="58"/>
        <v>3.4543166373017877</v>
      </c>
      <c r="AK61" s="402">
        <f t="shared" si="59"/>
        <v>3.5171285833234212</v>
      </c>
      <c r="AL61" s="28">
        <f t="shared" si="60"/>
        <v>2.872834792326318</v>
      </c>
      <c r="AM61" s="28">
        <f t="shared" si="61"/>
        <v>3.1998834923177761</v>
      </c>
      <c r="AN61" s="402">
        <f t="shared" si="62"/>
        <v>3.0563728494953217</v>
      </c>
      <c r="AO61" s="384">
        <f t="shared" si="78"/>
        <v>-0.37544124533721651</v>
      </c>
      <c r="AP61" s="385">
        <f t="shared" si="79"/>
        <v>-7.3656578622958171E-2</v>
      </c>
      <c r="AQ61" s="386">
        <f t="shared" si="80"/>
        <v>-0.13100338043163609</v>
      </c>
    </row>
    <row r="62" spans="1:43" ht="19.5" customHeight="1" thickBot="1">
      <c r="A62" s="8" t="s">
        <v>17</v>
      </c>
      <c r="B62" s="19">
        <f t="shared" ref="B62:G62" si="81">B63-SUM(B40:B61)</f>
        <v>290.4000000001397</v>
      </c>
      <c r="C62" s="371">
        <f t="shared" si="81"/>
        <v>346.82999999995809</v>
      </c>
      <c r="D62" s="376">
        <f t="shared" si="81"/>
        <v>637.23000000009779</v>
      </c>
      <c r="E62" s="21">
        <f t="shared" si="81"/>
        <v>383.80999999999767</v>
      </c>
      <c r="F62" s="119">
        <f t="shared" si="81"/>
        <v>552.29000000003725</v>
      </c>
      <c r="G62" s="375">
        <f t="shared" si="81"/>
        <v>936.09999999997672</v>
      </c>
      <c r="H62" s="345">
        <f t="shared" si="66"/>
        <v>7.9637229384629294E-4</v>
      </c>
      <c r="I62" s="323">
        <f t="shared" si="67"/>
        <v>5.2491075586370644E-4</v>
      </c>
      <c r="J62" s="399">
        <f t="shared" si="68"/>
        <v>6.2144864718705192E-4</v>
      </c>
      <c r="K62" s="323">
        <f t="shared" si="69"/>
        <v>1.0014168975435989E-3</v>
      </c>
      <c r="L62" s="323">
        <f t="shared" si="70"/>
        <v>8.6267930519684304E-4</v>
      </c>
      <c r="M62" s="399">
        <f t="shared" si="71"/>
        <v>9.1463347013880656E-4</v>
      </c>
      <c r="N62" s="396">
        <f t="shared" si="51"/>
        <v>0.32165977961368125</v>
      </c>
      <c r="O62" s="397">
        <f t="shared" si="52"/>
        <v>0.59239396822680845</v>
      </c>
      <c r="P62" s="388">
        <f t="shared" si="53"/>
        <v>0.46901432763654105</v>
      </c>
      <c r="R62" s="19">
        <f t="shared" ref="R62:W62" si="82">R63-SUM(R40:R61)</f>
        <v>105.75699999999779</v>
      </c>
      <c r="S62" s="119">
        <f t="shared" si="82"/>
        <v>192.06999999994878</v>
      </c>
      <c r="T62" s="375">
        <f t="shared" si="82"/>
        <v>297.82699999999022</v>
      </c>
      <c r="U62" s="119">
        <f t="shared" si="82"/>
        <v>130.06399999998393</v>
      </c>
      <c r="V62" s="123">
        <f t="shared" si="82"/>
        <v>211.87400000001071</v>
      </c>
      <c r="W62" s="376">
        <f t="shared" si="82"/>
        <v>341.93799999999464</v>
      </c>
      <c r="X62" s="345">
        <f t="shared" si="72"/>
        <v>1.4079401610587292E-3</v>
      </c>
      <c r="Y62" s="323">
        <f t="shared" si="73"/>
        <v>1.5186493052268284E-3</v>
      </c>
      <c r="Z62" s="399">
        <f t="shared" si="74"/>
        <v>1.4773976151973376E-3</v>
      </c>
      <c r="AA62" s="323">
        <f t="shared" si="75"/>
        <v>1.6653266956538123E-3</v>
      </c>
      <c r="AB62" s="323">
        <f t="shared" si="76"/>
        <v>1.6850274754421897E-3</v>
      </c>
      <c r="AC62" s="399">
        <f t="shared" si="77"/>
        <v>1.6774791460855865E-3</v>
      </c>
      <c r="AE62" s="396">
        <f t="shared" si="54"/>
        <v>0.229838214018804</v>
      </c>
      <c r="AF62" s="397">
        <f t="shared" si="55"/>
        <v>0.10310824178719849</v>
      </c>
      <c r="AG62" s="388">
        <f t="shared" si="56"/>
        <v>0.14810947294908075</v>
      </c>
      <c r="AI62" s="27">
        <f t="shared" si="57"/>
        <v>3.6417699724499624</v>
      </c>
      <c r="AJ62" s="28">
        <f t="shared" si="58"/>
        <v>5.537871579735663</v>
      </c>
      <c r="AK62" s="402">
        <f t="shared" si="59"/>
        <v>4.6737755598440831</v>
      </c>
      <c r="AL62" s="28">
        <f t="shared" si="60"/>
        <v>3.388760063572724</v>
      </c>
      <c r="AM62" s="28">
        <f t="shared" si="61"/>
        <v>3.8362816636186863</v>
      </c>
      <c r="AN62" s="402">
        <f t="shared" si="62"/>
        <v>3.6527935049674514</v>
      </c>
      <c r="AO62" s="387">
        <f t="shared" si="78"/>
        <v>-6.9474434352323644E-2</v>
      </c>
      <c r="AP62" s="385">
        <f t="shared" si="79"/>
        <v>-0.30726424251936119</v>
      </c>
      <c r="AQ62" s="386">
        <f t="shared" si="80"/>
        <v>-0.21844909790890593</v>
      </c>
    </row>
    <row r="63" spans="1:43" ht="25.5" customHeight="1" thickBot="1">
      <c r="A63" s="12" t="s">
        <v>18</v>
      </c>
      <c r="B63" s="17">
        <v>364653.56999999995</v>
      </c>
      <c r="C63" s="372">
        <v>660740.89</v>
      </c>
      <c r="D63" s="18">
        <v>1025394.4600000002</v>
      </c>
      <c r="E63" s="17">
        <v>383266.95000000007</v>
      </c>
      <c r="F63" s="373">
        <v>640203.14</v>
      </c>
      <c r="G63" s="378">
        <v>1023470.0900000001</v>
      </c>
      <c r="H63" s="334">
        <f t="shared" ref="H63:M63" si="83">SUM(H40:H62)</f>
        <v>1.0000000000000004</v>
      </c>
      <c r="I63" s="338">
        <f t="shared" si="83"/>
        <v>0.99999999999999989</v>
      </c>
      <c r="J63" s="335">
        <f t="shared" si="83"/>
        <v>0.99999999999999978</v>
      </c>
      <c r="K63" s="338">
        <f t="shared" si="83"/>
        <v>0.99999999999999989</v>
      </c>
      <c r="L63" s="338">
        <f t="shared" si="83"/>
        <v>1.0000000000000002</v>
      </c>
      <c r="M63" s="335">
        <f t="shared" si="83"/>
        <v>0.99999999999999989</v>
      </c>
      <c r="N63" s="389">
        <f t="shared" si="51"/>
        <v>5.1044008701190351E-2</v>
      </c>
      <c r="O63" s="390">
        <f t="shared" si="52"/>
        <v>-3.1082910579364929E-2</v>
      </c>
      <c r="P63" s="391">
        <f t="shared" si="53"/>
        <v>-1.8767119143593884E-3</v>
      </c>
      <c r="R63" s="17">
        <v>75114.697999999989</v>
      </c>
      <c r="S63" s="372">
        <v>126474.22899999999</v>
      </c>
      <c r="T63" s="18">
        <v>201588.92700000003</v>
      </c>
      <c r="U63" s="17">
        <v>78101.191999999981</v>
      </c>
      <c r="V63" s="373">
        <v>125739.19600000003</v>
      </c>
      <c r="W63" s="378">
        <v>203840.38800000001</v>
      </c>
      <c r="X63" s="334">
        <f t="shared" ref="X63:AC63" si="84">SUM(X40:X62)</f>
        <v>1.0000000000000002</v>
      </c>
      <c r="Y63" s="338">
        <f t="shared" si="84"/>
        <v>0.99999999999999967</v>
      </c>
      <c r="Z63" s="335">
        <f t="shared" si="84"/>
        <v>1</v>
      </c>
      <c r="AA63" s="338">
        <f t="shared" si="84"/>
        <v>1</v>
      </c>
      <c r="AB63" s="338">
        <f t="shared" si="84"/>
        <v>0.99999999999999978</v>
      </c>
      <c r="AC63" s="335">
        <f t="shared" si="84"/>
        <v>1</v>
      </c>
      <c r="AE63" s="389">
        <f t="shared" si="54"/>
        <v>3.9759116118658851E-2</v>
      </c>
      <c r="AF63" s="390">
        <f t="shared" si="55"/>
        <v>-5.81172153261331E-3</v>
      </c>
      <c r="AG63" s="391">
        <f t="shared" si="56"/>
        <v>1.1168574750139828E-2</v>
      </c>
      <c r="AI63" s="403">
        <f t="shared" si="57"/>
        <v>2.059892022995963</v>
      </c>
      <c r="AJ63" s="404">
        <f t="shared" si="58"/>
        <v>1.9141274728736704</v>
      </c>
      <c r="AK63" s="405">
        <f t="shared" si="59"/>
        <v>1.9659646591029953</v>
      </c>
      <c r="AL63" s="404">
        <f t="shared" si="60"/>
        <v>2.0377752895207886</v>
      </c>
      <c r="AM63" s="404">
        <f t="shared" si="61"/>
        <v>1.9640515352673842</v>
      </c>
      <c r="AN63" s="405">
        <f t="shared" si="62"/>
        <v>1.9916594533798246</v>
      </c>
      <c r="AO63" s="389">
        <f t="shared" si="78"/>
        <v>-1.0736841168503201E-2</v>
      </c>
      <c r="AP63" s="390">
        <f t="shared" si="79"/>
        <v>2.6081890104614126E-2</v>
      </c>
      <c r="AQ63" s="391">
        <f t="shared" si="80"/>
        <v>1.3069814941919142E-2</v>
      </c>
    </row>
    <row r="64" spans="1:43" ht="20.100000000000001" customHeight="1"/>
    <row r="65" spans="1:43" ht="20.100000000000001" customHeight="1" thickBot="1"/>
    <row r="66" spans="1:43" ht="15" customHeight="1">
      <c r="A66" s="464" t="s">
        <v>15</v>
      </c>
      <c r="B66" s="430" t="s">
        <v>211</v>
      </c>
      <c r="C66" s="474"/>
      <c r="D66" s="474"/>
      <c r="E66" s="474"/>
      <c r="F66" s="474"/>
      <c r="G66" s="484"/>
      <c r="H66" s="478" t="s">
        <v>213</v>
      </c>
      <c r="I66" s="474"/>
      <c r="J66" s="474"/>
      <c r="K66" s="474"/>
      <c r="L66" s="474"/>
      <c r="M66" s="484"/>
      <c r="N66" s="486" t="s">
        <v>206</v>
      </c>
      <c r="O66" s="480"/>
      <c r="P66" s="487"/>
      <c r="R66" s="478" t="s">
        <v>212</v>
      </c>
      <c r="S66" s="474"/>
      <c r="T66" s="474"/>
      <c r="U66" s="474"/>
      <c r="V66" s="474"/>
      <c r="W66" s="484"/>
      <c r="X66" s="474" t="s">
        <v>214</v>
      </c>
      <c r="Y66" s="474"/>
      <c r="Z66" s="474"/>
      <c r="AA66" s="474"/>
      <c r="AB66" s="474"/>
      <c r="AC66" s="431"/>
      <c r="AE66" s="480" t="s">
        <v>206</v>
      </c>
      <c r="AF66" s="480"/>
      <c r="AG66" s="480"/>
      <c r="AI66" s="488" t="s">
        <v>217</v>
      </c>
      <c r="AJ66" s="489"/>
      <c r="AK66" s="489"/>
      <c r="AL66" s="489"/>
      <c r="AM66" s="489"/>
      <c r="AN66" s="490"/>
      <c r="AO66" s="480" t="s">
        <v>206</v>
      </c>
      <c r="AP66" s="480"/>
      <c r="AQ66" s="480"/>
    </row>
    <row r="67" spans="1:43" ht="15" customHeight="1">
      <c r="A67" s="465"/>
      <c r="B67" s="472">
        <v>2024</v>
      </c>
      <c r="C67" s="470"/>
      <c r="D67" s="471"/>
      <c r="E67" s="494">
        <v>2025</v>
      </c>
      <c r="F67" s="476"/>
      <c r="G67" s="485"/>
      <c r="H67" s="470">
        <f>R67</f>
        <v>2024</v>
      </c>
      <c r="I67" s="470"/>
      <c r="J67" s="471"/>
      <c r="K67" s="472">
        <v>2025</v>
      </c>
      <c r="L67" s="470"/>
      <c r="M67" s="471"/>
      <c r="N67" s="472" t="s">
        <v>215</v>
      </c>
      <c r="O67" s="470"/>
      <c r="P67" s="473"/>
      <c r="R67" s="469">
        <v>2024</v>
      </c>
      <c r="S67" s="470"/>
      <c r="T67" s="471"/>
      <c r="U67" s="475">
        <v>2025</v>
      </c>
      <c r="V67" s="476"/>
      <c r="W67" s="485"/>
      <c r="X67" s="470">
        <f>H67</f>
        <v>2024</v>
      </c>
      <c r="Y67" s="470"/>
      <c r="Z67" s="471"/>
      <c r="AA67" s="472">
        <v>2025</v>
      </c>
      <c r="AB67" s="470"/>
      <c r="AC67" s="473"/>
      <c r="AE67" s="469" t="s">
        <v>216</v>
      </c>
      <c r="AF67" s="470"/>
      <c r="AG67" s="473"/>
      <c r="AI67" s="491">
        <v>2024</v>
      </c>
      <c r="AJ67" s="492"/>
      <c r="AK67" s="492"/>
      <c r="AL67" s="492">
        <v>2025</v>
      </c>
      <c r="AM67" s="492"/>
      <c r="AN67" s="493"/>
      <c r="AO67" s="470" t="s">
        <v>217</v>
      </c>
      <c r="AP67" s="470"/>
      <c r="AQ67" s="473"/>
    </row>
    <row r="68" spans="1:43" ht="19.5" customHeight="1" thickBot="1">
      <c r="A68" s="46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147</v>
      </c>
      <c r="B69" s="39">
        <v>89599.61000000003</v>
      </c>
      <c r="C69" s="370">
        <v>187387.00000000003</v>
      </c>
      <c r="D69" s="375">
        <v>276986.61000000004</v>
      </c>
      <c r="E69" s="39">
        <v>93187.47</v>
      </c>
      <c r="F69" s="379">
        <v>181875.31999999986</v>
      </c>
      <c r="G69" s="377">
        <v>275062.78999999986</v>
      </c>
      <c r="H69" s="345">
        <f t="shared" ref="H69:H96" si="85">B69/$B$97</f>
        <v>0.20527843724144643</v>
      </c>
      <c r="I69" s="323">
        <f t="shared" ref="I69:I96" si="86">C69/$C$97</f>
        <v>0.14771452435319332</v>
      </c>
      <c r="J69" s="398">
        <f t="shared" ref="J69:J96" si="87">D69/$D$97</f>
        <v>0.16245036850011338</v>
      </c>
      <c r="K69" s="323">
        <f t="shared" ref="K69:K96" si="88">E69/$E$97</f>
        <v>0.19659299457634161</v>
      </c>
      <c r="L69" s="323">
        <f t="shared" ref="L69:L96" si="89">F69/$F$97</f>
        <v>0.14432380683880097</v>
      </c>
      <c r="M69" s="399">
        <f t="shared" ref="M69:M96" si="90">G69/$G$97</f>
        <v>0.15861063040956452</v>
      </c>
      <c r="N69" s="392">
        <f t="shared" ref="N69:N97" si="91">(E69-B69)/B69</f>
        <v>4.0043254652558979E-2</v>
      </c>
      <c r="O69" s="393">
        <f t="shared" ref="O69:O97" si="92">(F69-C69)/C69</f>
        <v>-2.9413353114144346E-2</v>
      </c>
      <c r="P69" s="382">
        <f t="shared" ref="P69:P97" si="93">(G69-D69)/D69</f>
        <v>-6.9455342985719828E-3</v>
      </c>
      <c r="R69" s="401">
        <v>24217.025000000012</v>
      </c>
      <c r="S69" s="369">
        <v>55949.243999999977</v>
      </c>
      <c r="T69" s="374">
        <v>80166.268999999986</v>
      </c>
      <c r="U69" s="39">
        <v>26022.625000000004</v>
      </c>
      <c r="V69" s="112">
        <v>55524.973999999987</v>
      </c>
      <c r="W69" s="380">
        <v>81547.598999999987</v>
      </c>
      <c r="X69" s="345">
        <f t="shared" ref="X69:X96" si="94">R69/$R$97</f>
        <v>0.18897727744306286</v>
      </c>
      <c r="Y69" s="323">
        <f t="shared" ref="Y69:Y96" si="95">S69/$S$97</f>
        <v>0.19215050824135543</v>
      </c>
      <c r="Z69" s="398">
        <f t="shared" ref="Z69:Z96" si="96">T69/$T$97</f>
        <v>0.19118074583831146</v>
      </c>
      <c r="AA69" s="323">
        <f t="shared" ref="AA69:AA96" si="97">U69/$U$97</f>
        <v>0.20163258498953765</v>
      </c>
      <c r="AB69" s="323">
        <f t="shared" ref="AB69:AB96" si="98">V69/$V$97</f>
        <v>0.19616399147787619</v>
      </c>
      <c r="AC69" s="399">
        <f t="shared" ref="AC69:AC96" si="99">W69/$W$97</f>
        <v>0.19787656494882491</v>
      </c>
      <c r="AE69" s="392">
        <f t="shared" ref="AE69:AE97" si="100">(U69-R69)/R69</f>
        <v>7.4559116984848073E-2</v>
      </c>
      <c r="AF69" s="393">
        <f t="shared" ref="AF69:AF97" si="101">(V69-S69)/S69</f>
        <v>-7.5831230177120842E-3</v>
      </c>
      <c r="AG69" s="382">
        <f t="shared" ref="AG69:AG97" si="102">(W69-T69)/T69</f>
        <v>1.7230813124158268E-2</v>
      </c>
      <c r="AI69" s="27">
        <f t="shared" ref="AI69:AI97" si="103">(R69/B69)*10</f>
        <v>2.7028047331902454</v>
      </c>
      <c r="AJ69" s="28">
        <f t="shared" ref="AJ69:AJ97" si="104">(S69/C69)*10</f>
        <v>2.9857590974827479</v>
      </c>
      <c r="AK69" s="406">
        <f t="shared" ref="AK69:AK97" si="105">(T69/D69)*10</f>
        <v>2.8942290387250118</v>
      </c>
      <c r="AL69" s="28">
        <f t="shared" ref="AL69:AL97" si="106">(U69/E69)*10</f>
        <v>2.792502575721822</v>
      </c>
      <c r="AM69" s="28">
        <f t="shared" ref="AM69:AM97" si="107">(V69/F69)*10</f>
        <v>3.0529141611957042</v>
      </c>
      <c r="AN69" s="402">
        <f t="shared" ref="AN69:AN97" si="108">(W69/G69)*10</f>
        <v>2.9646903167091421</v>
      </c>
      <c r="AO69" s="383">
        <f t="shared" ref="AO69:AO82" si="109">(AL69-AI69)/AI69</f>
        <v>3.3186948886870613E-2</v>
      </c>
      <c r="AP69" s="381">
        <f t="shared" ref="AP69:AP82" si="110">(AM69-AJ69)/AJ69</f>
        <v>2.2491789029320492E-2</v>
      </c>
      <c r="AQ69" s="382">
        <f t="shared" ref="AQ69:AQ82" si="111">(AN69-AK69)/AK69</f>
        <v>2.4345439507845727E-2</v>
      </c>
    </row>
    <row r="70" spans="1:43" ht="19.5" customHeight="1">
      <c r="A70" s="8" t="s">
        <v>146</v>
      </c>
      <c r="B70" s="19">
        <v>78972.730000000025</v>
      </c>
      <c r="C70" s="371">
        <v>120788.12000000001</v>
      </c>
      <c r="D70" s="375">
        <v>199760.85000000003</v>
      </c>
      <c r="E70" s="19">
        <v>85032.869999999952</v>
      </c>
      <c r="F70" s="369">
        <v>101123.05</v>
      </c>
      <c r="G70" s="377">
        <v>186155.91999999995</v>
      </c>
      <c r="H70" s="345">
        <f t="shared" si="85"/>
        <v>0.18093157547327152</v>
      </c>
      <c r="I70" s="323">
        <f t="shared" si="86"/>
        <v>9.5215568280171178E-2</v>
      </c>
      <c r="J70" s="399">
        <f t="shared" si="87"/>
        <v>0.11715809545593513</v>
      </c>
      <c r="K70" s="323">
        <f t="shared" si="88"/>
        <v>0.17938963844303049</v>
      </c>
      <c r="L70" s="323">
        <f t="shared" si="89"/>
        <v>8.0244331859597146E-2</v>
      </c>
      <c r="M70" s="399">
        <f t="shared" si="90"/>
        <v>0.10734388255740614</v>
      </c>
      <c r="N70" s="394">
        <f t="shared" ref="N70:N76" si="112">(E70-B70)/B70</f>
        <v>7.6737121788748155E-2</v>
      </c>
      <c r="O70" s="395">
        <f t="shared" ref="O70:O76" si="113">(F70-C70)/C70</f>
        <v>-0.1628063256552052</v>
      </c>
      <c r="P70" s="386">
        <f t="shared" ref="P70:P76" si="114">(G70-D70)/D70</f>
        <v>-6.8106087854552466E-2</v>
      </c>
      <c r="R70" s="401">
        <v>24846.746999999996</v>
      </c>
      <c r="S70" s="369">
        <v>38304.142000000007</v>
      </c>
      <c r="T70" s="374">
        <v>63150.889000000003</v>
      </c>
      <c r="U70" s="19">
        <v>25132.686999999994</v>
      </c>
      <c r="V70" s="119">
        <v>29672.983000000007</v>
      </c>
      <c r="W70" s="375">
        <v>54805.67</v>
      </c>
      <c r="X70" s="345">
        <f t="shared" si="94"/>
        <v>0.19389130586339925</v>
      </c>
      <c r="Y70" s="323">
        <f t="shared" si="95"/>
        <v>0.13155066676234362</v>
      </c>
      <c r="Z70" s="399">
        <f t="shared" si="96"/>
        <v>0.15060241932142834</v>
      </c>
      <c r="AA70" s="323">
        <f t="shared" si="97"/>
        <v>0.19473702778036214</v>
      </c>
      <c r="AB70" s="323">
        <f t="shared" si="98"/>
        <v>0.10483158054851439</v>
      </c>
      <c r="AC70" s="399">
        <f t="shared" si="99"/>
        <v>0.13298684268213545</v>
      </c>
      <c r="AE70" s="394">
        <f t="shared" si="100"/>
        <v>1.1508146317906273E-2</v>
      </c>
      <c r="AF70" s="395">
        <f t="shared" si="101"/>
        <v>-0.22533226302262555</v>
      </c>
      <c r="AG70" s="386">
        <f t="shared" si="102"/>
        <v>-0.13214729249496399</v>
      </c>
      <c r="AI70" s="27">
        <f t="shared" si="103"/>
        <v>3.1462438996347202</v>
      </c>
      <c r="AJ70" s="28">
        <f t="shared" si="104"/>
        <v>3.171184550268686</v>
      </c>
      <c r="AK70" s="402">
        <f t="shared" si="105"/>
        <v>3.1613246038951068</v>
      </c>
      <c r="AL70" s="28">
        <f t="shared" si="106"/>
        <v>2.9556437410615461</v>
      </c>
      <c r="AM70" s="28">
        <f t="shared" si="107"/>
        <v>2.9343441480453771</v>
      </c>
      <c r="AN70" s="402">
        <f t="shared" si="108"/>
        <v>2.9440734412314158</v>
      </c>
      <c r="AO70" s="384">
        <f t="shared" si="109"/>
        <v>-6.0580223483405964E-2</v>
      </c>
      <c r="AP70" s="385">
        <f t="shared" si="110"/>
        <v>-7.4685152651630435E-2</v>
      </c>
      <c r="AQ70" s="386">
        <f t="shared" si="111"/>
        <v>-6.872156133413608E-2</v>
      </c>
    </row>
    <row r="71" spans="1:43" ht="19.5" customHeight="1">
      <c r="A71" s="8" t="s">
        <v>149</v>
      </c>
      <c r="B71" s="19">
        <v>9682.3900000000012</v>
      </c>
      <c r="C71" s="371">
        <v>345953.95999999996</v>
      </c>
      <c r="D71" s="375">
        <v>355636.35</v>
      </c>
      <c r="E71" s="19">
        <v>11729.429999999997</v>
      </c>
      <c r="F71" s="369">
        <v>376004.26000000018</v>
      </c>
      <c r="G71" s="377">
        <v>387733.69000000018</v>
      </c>
      <c r="H71" s="345">
        <f t="shared" si="85"/>
        <v>2.2182974769222857E-2</v>
      </c>
      <c r="I71" s="323">
        <f t="shared" si="86"/>
        <v>0.27271061839670657</v>
      </c>
      <c r="J71" s="399">
        <f t="shared" si="87"/>
        <v>0.20857779410179894</v>
      </c>
      <c r="K71" s="323">
        <f t="shared" si="88"/>
        <v>2.4744998103002236E-2</v>
      </c>
      <c r="L71" s="323">
        <f t="shared" si="89"/>
        <v>0.29837124790106961</v>
      </c>
      <c r="M71" s="399">
        <f t="shared" si="90"/>
        <v>0.22358053229201494</v>
      </c>
      <c r="N71" s="394">
        <f t="shared" si="112"/>
        <v>0.21141887488522929</v>
      </c>
      <c r="O71" s="395">
        <f t="shared" si="113"/>
        <v>8.6862136221826231E-2</v>
      </c>
      <c r="P71" s="386">
        <f t="shared" si="114"/>
        <v>9.0253260106848476E-2</v>
      </c>
      <c r="R71" s="401">
        <v>2145.4780000000005</v>
      </c>
      <c r="S71" s="369">
        <v>39463.89899999999</v>
      </c>
      <c r="T71" s="374">
        <v>41609.376999999993</v>
      </c>
      <c r="U71" s="19">
        <v>2698.5019999999995</v>
      </c>
      <c r="V71" s="119">
        <v>46995.024000000034</v>
      </c>
      <c r="W71" s="375">
        <v>49693.526000000034</v>
      </c>
      <c r="X71" s="345">
        <f t="shared" si="94"/>
        <v>1.6742213019724245E-2</v>
      </c>
      <c r="Y71" s="323">
        <f t="shared" si="95"/>
        <v>0.13553370354808583</v>
      </c>
      <c r="Z71" s="399">
        <f t="shared" si="96"/>
        <v>9.923016036492209E-2</v>
      </c>
      <c r="AA71" s="323">
        <f t="shared" si="97"/>
        <v>2.090895648918728E-2</v>
      </c>
      <c r="AB71" s="323">
        <f t="shared" si="98"/>
        <v>0.16602856018336173</v>
      </c>
      <c r="AC71" s="399">
        <f t="shared" si="99"/>
        <v>0.12058214276885243</v>
      </c>
      <c r="AE71" s="394">
        <f t="shared" si="100"/>
        <v>0.25776260581557997</v>
      </c>
      <c r="AF71" s="395">
        <f t="shared" si="101"/>
        <v>0.19083580666978814</v>
      </c>
      <c r="AG71" s="386">
        <f t="shared" si="102"/>
        <v>0.19428671090172878</v>
      </c>
      <c r="AI71" s="27">
        <f t="shared" si="103"/>
        <v>2.2158557959346816</v>
      </c>
      <c r="AJ71" s="28">
        <f t="shared" si="104"/>
        <v>1.1407269048170454</v>
      </c>
      <c r="AK71" s="402">
        <f t="shared" si="105"/>
        <v>1.1699978643915334</v>
      </c>
      <c r="AL71" s="28">
        <f t="shared" si="106"/>
        <v>2.3006250090584115</v>
      </c>
      <c r="AM71" s="28">
        <f t="shared" si="107"/>
        <v>1.249853499000251</v>
      </c>
      <c r="AN71" s="402">
        <f t="shared" si="108"/>
        <v>1.2816406539240894</v>
      </c>
      <c r="AO71" s="384">
        <f t="shared" si="109"/>
        <v>3.8255744475453525E-2</v>
      </c>
      <c r="AP71" s="385">
        <f t="shared" si="110"/>
        <v>9.5664083771836494E-2</v>
      </c>
      <c r="AQ71" s="386">
        <f t="shared" si="111"/>
        <v>9.5421361807883923E-2</v>
      </c>
    </row>
    <row r="72" spans="1:43" ht="19.5" customHeight="1">
      <c r="A72" s="8" t="s">
        <v>148</v>
      </c>
      <c r="B72" s="19">
        <v>39473.669999999991</v>
      </c>
      <c r="C72" s="371">
        <v>129212.49</v>
      </c>
      <c r="D72" s="375">
        <v>168686.16</v>
      </c>
      <c r="E72" s="19">
        <v>45008</v>
      </c>
      <c r="F72" s="369">
        <v>122398.72999999997</v>
      </c>
      <c r="G72" s="377">
        <v>167406.72999999998</v>
      </c>
      <c r="H72" s="345">
        <f t="shared" si="85"/>
        <v>9.0436702679671951E-2</v>
      </c>
      <c r="I72" s="323">
        <f t="shared" si="86"/>
        <v>0.10185638011623938</v>
      </c>
      <c r="J72" s="399">
        <f t="shared" si="87"/>
        <v>9.8933045365871955E-2</v>
      </c>
      <c r="K72" s="323">
        <f t="shared" si="88"/>
        <v>9.4951150620270972E-2</v>
      </c>
      <c r="L72" s="323">
        <f t="shared" si="89"/>
        <v>9.7127255450792135E-2</v>
      </c>
      <c r="M72" s="399">
        <f t="shared" si="90"/>
        <v>9.6532457116805095E-2</v>
      </c>
      <c r="N72" s="394">
        <f t="shared" si="112"/>
        <v>0.1402030771397747</v>
      </c>
      <c r="O72" s="395">
        <f t="shared" si="113"/>
        <v>-5.2732982701595162E-2</v>
      </c>
      <c r="P72" s="386">
        <f t="shared" si="114"/>
        <v>-7.5846767749056711E-3</v>
      </c>
      <c r="R72" s="401">
        <v>12624.903999999999</v>
      </c>
      <c r="S72" s="369">
        <v>35603.649000000005</v>
      </c>
      <c r="T72" s="374">
        <v>48228.553</v>
      </c>
      <c r="U72" s="19">
        <v>14203.306</v>
      </c>
      <c r="V72" s="119">
        <v>33731.324000000008</v>
      </c>
      <c r="W72" s="375">
        <v>47934.630000000005</v>
      </c>
      <c r="X72" s="345">
        <f t="shared" si="94"/>
        <v>9.8518293882094626E-2</v>
      </c>
      <c r="Y72" s="323">
        <f t="shared" si="95"/>
        <v>0.12227616964041248</v>
      </c>
      <c r="Z72" s="399">
        <f t="shared" si="96"/>
        <v>0.11501559007620193</v>
      </c>
      <c r="AA72" s="323">
        <f t="shared" si="97"/>
        <v>0.11005228351011513</v>
      </c>
      <c r="AB72" s="323">
        <f t="shared" si="98"/>
        <v>0.11916927964114821</v>
      </c>
      <c r="AC72" s="399">
        <f t="shared" si="99"/>
        <v>0.11631415324064776</v>
      </c>
      <c r="AE72" s="394">
        <f t="shared" ref="AE72:AE73" si="115">(U72-R72)/R72</f>
        <v>0.12502289126317334</v>
      </c>
      <c r="AF72" s="395">
        <f t="shared" ref="AF72:AF73" si="116">(V72-S72)/S72</f>
        <v>-5.2588008605522339E-2</v>
      </c>
      <c r="AG72" s="386">
        <f t="shared" ref="AG72:AG73" si="117">(W72-T72)/T72</f>
        <v>-6.0943773287163569E-3</v>
      </c>
      <c r="AI72" s="27">
        <f t="shared" ref="AI72:AI73" si="118">(R72/B72)*10</f>
        <v>3.198310164724993</v>
      </c>
      <c r="AJ72" s="28">
        <f t="shared" ref="AJ72:AJ73" si="119">(S72/C72)*10</f>
        <v>2.7554340141576099</v>
      </c>
      <c r="AK72" s="402">
        <f t="shared" ref="AK72:AK73" si="120">(T72/D72)*10</f>
        <v>2.8590699438531293</v>
      </c>
      <c r="AL72" s="28">
        <f t="shared" ref="AL72:AL73" si="121">(U72/E72)*10</f>
        <v>3.1557292036971205</v>
      </c>
      <c r="AM72" s="28">
        <f t="shared" ref="AM72:AM73" si="122">(V72/F72)*10</f>
        <v>2.7558557184376027</v>
      </c>
      <c r="AN72" s="402">
        <f t="shared" ref="AN72:AN73" si="123">(W72/G72)*10</f>
        <v>2.8633633785212824</v>
      </c>
      <c r="AO72" s="384">
        <f t="shared" ref="AO72:AO73" si="124">(AL72-AI72)/AI72</f>
        <v>-1.331358087077017E-2</v>
      </c>
      <c r="AP72" s="385">
        <f t="shared" ref="AP72:AP73" si="125">(AM72-AJ72)/AJ72</f>
        <v>1.5304459400081012E-4</v>
      </c>
      <c r="AQ72" s="386">
        <f t="shared" ref="AQ72:AQ73" si="126">(AN72-AK72)/AK72</f>
        <v>1.5016892739486204E-3</v>
      </c>
    </row>
    <row r="73" spans="1:43" ht="19.5" customHeight="1">
      <c r="A73" s="8" t="s">
        <v>150</v>
      </c>
      <c r="B73" s="19">
        <v>35738.539999999994</v>
      </c>
      <c r="C73" s="371">
        <v>74535.869999999981</v>
      </c>
      <c r="D73" s="375">
        <v>110274.40999999997</v>
      </c>
      <c r="E73" s="19">
        <v>38013.429999999993</v>
      </c>
      <c r="F73" s="369">
        <v>73006.579999999973</v>
      </c>
      <c r="G73" s="377">
        <v>111020.00999999997</v>
      </c>
      <c r="H73" s="345">
        <f t="shared" si="85"/>
        <v>8.1879280953242081E-2</v>
      </c>
      <c r="I73" s="323">
        <f t="shared" si="86"/>
        <v>5.8755573141687778E-2</v>
      </c>
      <c r="J73" s="399">
        <f t="shared" si="87"/>
        <v>6.4675034438063925E-2</v>
      </c>
      <c r="K73" s="323">
        <f t="shared" si="88"/>
        <v>8.0195052380090795E-2</v>
      </c>
      <c r="L73" s="323">
        <f t="shared" si="89"/>
        <v>5.7933025491757072E-2</v>
      </c>
      <c r="M73" s="399">
        <f t="shared" si="90"/>
        <v>6.4017942136688724E-2</v>
      </c>
      <c r="N73" s="394">
        <f t="shared" si="112"/>
        <v>6.3653691505025103E-2</v>
      </c>
      <c r="O73" s="395">
        <f t="shared" si="113"/>
        <v>-2.0517503854184684E-2</v>
      </c>
      <c r="P73" s="386">
        <f t="shared" si="114"/>
        <v>6.7613147964245869E-3</v>
      </c>
      <c r="R73" s="401">
        <v>12979.753999999999</v>
      </c>
      <c r="S73" s="369">
        <v>26455.958999999988</v>
      </c>
      <c r="T73" s="374">
        <v>39435.712999999989</v>
      </c>
      <c r="U73" s="19">
        <v>13253.727999999994</v>
      </c>
      <c r="V73" s="119">
        <v>25560.295999999995</v>
      </c>
      <c r="W73" s="375">
        <v>38814.02399999999</v>
      </c>
      <c r="X73" s="345">
        <f t="shared" si="94"/>
        <v>0.10128736179612086</v>
      </c>
      <c r="Y73" s="323">
        <f t="shared" si="95"/>
        <v>9.0859600674183569E-2</v>
      </c>
      <c r="Z73" s="399">
        <f t="shared" si="96"/>
        <v>9.4046400288450419E-2</v>
      </c>
      <c r="AA73" s="323">
        <f t="shared" si="97"/>
        <v>0.10269461429768185</v>
      </c>
      <c r="AB73" s="323">
        <f t="shared" si="98"/>
        <v>9.0301882657630658E-2</v>
      </c>
      <c r="AC73" s="399">
        <f t="shared" si="99"/>
        <v>9.4182855597762571E-2</v>
      </c>
      <c r="AE73" s="394">
        <f t="shared" si="115"/>
        <v>2.1107796033730281E-2</v>
      </c>
      <c r="AF73" s="395">
        <f t="shared" si="116"/>
        <v>-3.3854868009131463E-2</v>
      </c>
      <c r="AG73" s="386">
        <f t="shared" si="117"/>
        <v>-1.5764619242461742E-2</v>
      </c>
      <c r="AI73" s="27">
        <f t="shared" si="118"/>
        <v>3.6318646480801964</v>
      </c>
      <c r="AJ73" s="28">
        <f t="shared" si="119"/>
        <v>3.5494264707717234</v>
      </c>
      <c r="AK73" s="402">
        <f t="shared" si="120"/>
        <v>3.5761436402153501</v>
      </c>
      <c r="AL73" s="28">
        <f t="shared" si="121"/>
        <v>3.4865909232605414</v>
      </c>
      <c r="AM73" s="28">
        <f t="shared" si="122"/>
        <v>3.5010948328219187</v>
      </c>
      <c r="AN73" s="402">
        <f t="shared" si="123"/>
        <v>3.496128670858524</v>
      </c>
      <c r="AO73" s="384">
        <f t="shared" si="124"/>
        <v>-3.99997629031816E-2</v>
      </c>
      <c r="AP73" s="385">
        <f t="shared" si="125"/>
        <v>-1.3616745789157397E-2</v>
      </c>
      <c r="AQ73" s="386">
        <f t="shared" si="126"/>
        <v>-2.2374651973433534E-2</v>
      </c>
    </row>
    <row r="74" spans="1:43" ht="19.5" customHeight="1">
      <c r="A74" s="8" t="s">
        <v>155</v>
      </c>
      <c r="B74" s="19">
        <v>77610.049999999959</v>
      </c>
      <c r="C74" s="371">
        <v>37214.92</v>
      </c>
      <c r="D74" s="375">
        <v>114824.96999999996</v>
      </c>
      <c r="E74" s="19">
        <v>94105.380000000019</v>
      </c>
      <c r="F74" s="369">
        <v>34909.599999999999</v>
      </c>
      <c r="G74" s="377">
        <v>129014.98000000001</v>
      </c>
      <c r="H74" s="345">
        <f t="shared" si="85"/>
        <v>0.17780958843716513</v>
      </c>
      <c r="I74" s="323">
        <f t="shared" si="86"/>
        <v>2.9335995595436933E-2</v>
      </c>
      <c r="J74" s="399">
        <f t="shared" si="87"/>
        <v>6.7343900448886149E-2</v>
      </c>
      <c r="K74" s="323">
        <f t="shared" si="88"/>
        <v>0.19852946388548343</v>
      </c>
      <c r="L74" s="323">
        <f t="shared" si="89"/>
        <v>2.7701869430221814E-2</v>
      </c>
      <c r="M74" s="399">
        <f t="shared" si="90"/>
        <v>7.4394458480106923E-2</v>
      </c>
      <c r="N74" s="394">
        <f t="shared" si="112"/>
        <v>0.21254115929573641</v>
      </c>
      <c r="O74" s="395">
        <f t="shared" si="113"/>
        <v>-6.1946122684127761E-2</v>
      </c>
      <c r="P74" s="386">
        <f t="shared" si="114"/>
        <v>0.12357947927180001</v>
      </c>
      <c r="R74" s="401">
        <v>24220.513999999996</v>
      </c>
      <c r="S74" s="369">
        <v>12027.418</v>
      </c>
      <c r="T74" s="374">
        <v>36247.931999999993</v>
      </c>
      <c r="U74" s="19">
        <v>18843.786999999993</v>
      </c>
      <c r="V74" s="119">
        <v>8544.7219999999979</v>
      </c>
      <c r="W74" s="375">
        <v>27388.508999999991</v>
      </c>
      <c r="X74" s="345">
        <f t="shared" si="94"/>
        <v>0.18900450381463393</v>
      </c>
      <c r="Y74" s="323">
        <f t="shared" si="95"/>
        <v>4.1306625725474104E-2</v>
      </c>
      <c r="Z74" s="399">
        <f t="shared" si="96"/>
        <v>8.6444171112121937E-2</v>
      </c>
      <c r="AA74" s="323">
        <f t="shared" si="97"/>
        <v>0.14600838631007604</v>
      </c>
      <c r="AB74" s="323">
        <f t="shared" si="98"/>
        <v>3.0187619242988229E-2</v>
      </c>
      <c r="AC74" s="399">
        <f t="shared" si="99"/>
        <v>6.6458659070881707E-2</v>
      </c>
      <c r="AE74" s="394">
        <f t="shared" si="100"/>
        <v>-0.22199062332038055</v>
      </c>
      <c r="AF74" s="395">
        <f t="shared" si="101"/>
        <v>-0.28956306332747411</v>
      </c>
      <c r="AG74" s="386">
        <f t="shared" si="102"/>
        <v>-0.24441181913495105</v>
      </c>
      <c r="AI74" s="27">
        <f t="shared" si="103"/>
        <v>3.1207960824661249</v>
      </c>
      <c r="AJ74" s="28">
        <f t="shared" si="104"/>
        <v>3.2318806543182141</v>
      </c>
      <c r="AK74" s="402">
        <f t="shared" si="105"/>
        <v>3.1567987346306303</v>
      </c>
      <c r="AL74" s="28">
        <f t="shared" si="106"/>
        <v>2.0024133583010864</v>
      </c>
      <c r="AM74" s="28">
        <f t="shared" si="107"/>
        <v>2.4476711277127201</v>
      </c>
      <c r="AN74" s="402">
        <f t="shared" si="108"/>
        <v>2.1228937135827164</v>
      </c>
      <c r="AO74" s="384">
        <f t="shared" si="109"/>
        <v>-0.35836456295512481</v>
      </c>
      <c r="AP74" s="385">
        <f t="shared" si="110"/>
        <v>-0.24264804628775133</v>
      </c>
      <c r="AQ74" s="386">
        <f t="shared" si="111"/>
        <v>-0.32751692710269942</v>
      </c>
    </row>
    <row r="75" spans="1:43" ht="19.5" customHeight="1">
      <c r="A75" s="8" t="s">
        <v>157</v>
      </c>
      <c r="B75" s="19">
        <v>13424.100000000002</v>
      </c>
      <c r="C75" s="371">
        <v>61217.130000000005</v>
      </c>
      <c r="D75" s="375">
        <v>74641.23000000001</v>
      </c>
      <c r="E75" s="19">
        <v>13031.960000000001</v>
      </c>
      <c r="F75" s="369">
        <v>56247.349999999991</v>
      </c>
      <c r="G75" s="377">
        <v>69279.31</v>
      </c>
      <c r="H75" s="345">
        <f t="shared" si="85"/>
        <v>3.0755471696505159E-2</v>
      </c>
      <c r="I75" s="323">
        <f t="shared" si="86"/>
        <v>4.8256598591244863E-2</v>
      </c>
      <c r="J75" s="399">
        <f t="shared" si="87"/>
        <v>4.3776467457404232E-2</v>
      </c>
      <c r="K75" s="323">
        <f t="shared" si="88"/>
        <v>2.7492881195284098E-2</v>
      </c>
      <c r="L75" s="323">
        <f t="shared" si="89"/>
        <v>4.463404752549404E-2</v>
      </c>
      <c r="M75" s="399">
        <f t="shared" si="90"/>
        <v>3.9948824170072776E-2</v>
      </c>
      <c r="N75" s="394">
        <f t="shared" si="112"/>
        <v>-2.9211641748795165E-2</v>
      </c>
      <c r="O75" s="395">
        <f t="shared" si="113"/>
        <v>-8.1182832321606932E-2</v>
      </c>
      <c r="P75" s="386">
        <f t="shared" si="114"/>
        <v>-7.1835900882126574E-2</v>
      </c>
      <c r="R75" s="401">
        <v>4180.6190000000015</v>
      </c>
      <c r="S75" s="369">
        <v>20785.966000000015</v>
      </c>
      <c r="T75" s="374">
        <v>24966.585000000017</v>
      </c>
      <c r="U75" s="19">
        <v>4095.6629999999991</v>
      </c>
      <c r="V75" s="119">
        <v>20050.266</v>
      </c>
      <c r="W75" s="375">
        <v>24145.929</v>
      </c>
      <c r="X75" s="345">
        <f t="shared" si="94"/>
        <v>3.2623412522667004E-2</v>
      </c>
      <c r="Y75" s="323">
        <f t="shared" si="95"/>
        <v>7.138673636390043E-2</v>
      </c>
      <c r="Z75" s="399">
        <f t="shared" si="96"/>
        <v>5.9540382767914561E-2</v>
      </c>
      <c r="AA75" s="323">
        <f t="shared" si="97"/>
        <v>3.173465851104585E-2</v>
      </c>
      <c r="AB75" s="323">
        <f t="shared" si="98"/>
        <v>7.0835516442621871E-2</v>
      </c>
      <c r="AC75" s="399">
        <f t="shared" si="99"/>
        <v>5.8590486373709366E-2</v>
      </c>
      <c r="AE75" s="394">
        <f t="shared" si="100"/>
        <v>-2.0321392597603936E-2</v>
      </c>
      <c r="AF75" s="395">
        <f t="shared" si="101"/>
        <v>-3.5394073097204853E-2</v>
      </c>
      <c r="AG75" s="386">
        <f t="shared" si="102"/>
        <v>-3.2870174274936548E-2</v>
      </c>
      <c r="AI75" s="27">
        <f t="shared" si="103"/>
        <v>3.1142638985108877</v>
      </c>
      <c r="AJ75" s="28">
        <f t="shared" si="104"/>
        <v>3.3954492802913192</v>
      </c>
      <c r="AK75" s="402">
        <f t="shared" si="105"/>
        <v>3.3448785610848071</v>
      </c>
      <c r="AL75" s="28">
        <f t="shared" si="106"/>
        <v>3.1427835874266026</v>
      </c>
      <c r="AM75" s="28">
        <f t="shared" si="107"/>
        <v>3.5646596684110454</v>
      </c>
      <c r="AN75" s="402">
        <f t="shared" si="108"/>
        <v>3.4853016001458448</v>
      </c>
      <c r="AO75" s="384">
        <f t="shared" si="109"/>
        <v>9.1577624264121658E-3</v>
      </c>
      <c r="AP75" s="385">
        <f t="shared" si="110"/>
        <v>4.9834461996501531E-2</v>
      </c>
      <c r="AQ75" s="386">
        <f t="shared" si="111"/>
        <v>4.1981505904207135E-2</v>
      </c>
    </row>
    <row r="76" spans="1:43" ht="19.5" customHeight="1">
      <c r="A76" s="8" t="s">
        <v>161</v>
      </c>
      <c r="B76" s="19">
        <v>10202.34</v>
      </c>
      <c r="C76" s="371">
        <v>24613.789999999983</v>
      </c>
      <c r="D76" s="375">
        <v>34816.129999999983</v>
      </c>
      <c r="E76" s="19">
        <v>10269.650000000005</v>
      </c>
      <c r="F76" s="369">
        <v>26118.670000000002</v>
      </c>
      <c r="G76" s="377">
        <v>36388.320000000007</v>
      </c>
      <c r="H76" s="345">
        <f t="shared" si="85"/>
        <v>2.337421347487894E-2</v>
      </c>
      <c r="I76" s="323">
        <f t="shared" si="86"/>
        <v>1.940270286828533E-2</v>
      </c>
      <c r="J76" s="399">
        <f t="shared" si="87"/>
        <v>2.0419373876043499E-2</v>
      </c>
      <c r="K76" s="323">
        <f t="shared" si="88"/>
        <v>2.1665372466394116E-2</v>
      </c>
      <c r="L76" s="323">
        <f t="shared" si="89"/>
        <v>2.0725989012508068E-2</v>
      </c>
      <c r="M76" s="399">
        <f t="shared" si="90"/>
        <v>2.0982752246296088E-2</v>
      </c>
      <c r="N76" s="394">
        <f t="shared" si="112"/>
        <v>6.5975060623352042E-3</v>
      </c>
      <c r="O76" s="395">
        <f t="shared" si="113"/>
        <v>6.113971070688505E-2</v>
      </c>
      <c r="P76" s="386">
        <f t="shared" si="114"/>
        <v>4.5156943060587866E-2</v>
      </c>
      <c r="R76" s="401">
        <v>3609.6550000000002</v>
      </c>
      <c r="S76" s="369">
        <v>6800.4480000000003</v>
      </c>
      <c r="T76" s="374">
        <v>10410.103000000001</v>
      </c>
      <c r="U76" s="19">
        <v>4232.1759999999995</v>
      </c>
      <c r="V76" s="119">
        <v>7185.3120000000017</v>
      </c>
      <c r="W76" s="375">
        <v>11417.488000000001</v>
      </c>
      <c r="X76" s="345">
        <f t="shared" si="94"/>
        <v>2.8167901482892253E-2</v>
      </c>
      <c r="Y76" s="323">
        <f t="shared" si="95"/>
        <v>2.3355267132276349E-2</v>
      </c>
      <c r="Z76" s="399">
        <f t="shared" si="96"/>
        <v>2.4826043180251337E-2</v>
      </c>
      <c r="AA76" s="323">
        <f t="shared" si="97"/>
        <v>3.2792409951366598E-2</v>
      </c>
      <c r="AB76" s="323">
        <f t="shared" si="98"/>
        <v>2.5384964285330096E-2</v>
      </c>
      <c r="AC76" s="399">
        <f t="shared" si="99"/>
        <v>2.7704718881845062E-2</v>
      </c>
      <c r="AE76" s="394">
        <f t="shared" si="100"/>
        <v>0.17245997193637599</v>
      </c>
      <c r="AF76" s="395">
        <f t="shared" si="101"/>
        <v>5.6593918518309583E-2</v>
      </c>
      <c r="AG76" s="386">
        <f t="shared" si="102"/>
        <v>9.6769935897848477E-2</v>
      </c>
      <c r="AI76" s="27">
        <f t="shared" si="103"/>
        <v>3.53806577706683</v>
      </c>
      <c r="AJ76" s="28">
        <f t="shared" si="104"/>
        <v>2.7628609815879654</v>
      </c>
      <c r="AK76" s="402">
        <f t="shared" si="105"/>
        <v>2.9900230151943958</v>
      </c>
      <c r="AL76" s="28">
        <f t="shared" si="106"/>
        <v>4.1210518372096399</v>
      </c>
      <c r="AM76" s="28">
        <f t="shared" si="107"/>
        <v>2.751025224485014</v>
      </c>
      <c r="AN76" s="402">
        <f t="shared" si="108"/>
        <v>3.137679343261794</v>
      </c>
      <c r="AO76" s="384">
        <f t="shared" si="109"/>
        <v>0.16477535944120406</v>
      </c>
      <c r="AP76" s="385">
        <f t="shared" si="110"/>
        <v>-4.2838771772544396E-3</v>
      </c>
      <c r="AQ76" s="386">
        <f t="shared" si="111"/>
        <v>4.9383007193273494E-2</v>
      </c>
    </row>
    <row r="77" spans="1:43" ht="19.5" customHeight="1">
      <c r="A77" s="8" t="s">
        <v>166</v>
      </c>
      <c r="B77" s="19">
        <v>13694.070000000002</v>
      </c>
      <c r="C77" s="371">
        <v>76188.570000000022</v>
      </c>
      <c r="D77" s="375">
        <v>89882.640000000029</v>
      </c>
      <c r="E77" s="19">
        <v>10248.519999999997</v>
      </c>
      <c r="F77" s="369">
        <v>82222.689999999988</v>
      </c>
      <c r="G77" s="377">
        <v>92471.209999999992</v>
      </c>
      <c r="H77" s="345">
        <f t="shared" si="85"/>
        <v>3.1373990233606749E-2</v>
      </c>
      <c r="I77" s="323">
        <f t="shared" si="86"/>
        <v>6.005837319931466E-2</v>
      </c>
      <c r="J77" s="399">
        <f t="shared" si="87"/>
        <v>5.2715429059054637E-2</v>
      </c>
      <c r="K77" s="323">
        <f t="shared" si="88"/>
        <v>2.1620795550898932E-2</v>
      </c>
      <c r="L77" s="323">
        <f t="shared" si="89"/>
        <v>6.5246299659165521E-2</v>
      </c>
      <c r="M77" s="399">
        <f t="shared" si="90"/>
        <v>5.3322068436938465E-2</v>
      </c>
      <c r="N77" s="394">
        <f t="shared" si="91"/>
        <v>-0.25160890808941422</v>
      </c>
      <c r="O77" s="395">
        <f t="shared" si="92"/>
        <v>7.9199806480157911E-2</v>
      </c>
      <c r="P77" s="386">
        <f t="shared" si="93"/>
        <v>2.8799443363033868E-2</v>
      </c>
      <c r="R77" s="401">
        <v>1058.9829999999997</v>
      </c>
      <c r="S77" s="369">
        <v>6046.233000000002</v>
      </c>
      <c r="T77" s="374">
        <v>7105.2160000000022</v>
      </c>
      <c r="U77" s="19">
        <v>758.29400000000021</v>
      </c>
      <c r="V77" s="119">
        <v>6243.3090000000011</v>
      </c>
      <c r="W77" s="375">
        <v>7001.603000000001</v>
      </c>
      <c r="X77" s="345">
        <f t="shared" si="94"/>
        <v>8.2637617212885095E-3</v>
      </c>
      <c r="Y77" s="323">
        <f t="shared" si="95"/>
        <v>2.0765012372564964E-2</v>
      </c>
      <c r="Z77" s="399">
        <f t="shared" si="96"/>
        <v>1.6944539282753756E-2</v>
      </c>
      <c r="AA77" s="323">
        <f t="shared" si="97"/>
        <v>5.8755325184164349E-3</v>
      </c>
      <c r="AB77" s="323">
        <f t="shared" si="98"/>
        <v>2.2056965095917886E-2</v>
      </c>
      <c r="AC77" s="399">
        <f t="shared" si="99"/>
        <v>1.6989502667949644E-2</v>
      </c>
      <c r="AE77" s="394">
        <f t="shared" si="100"/>
        <v>-0.28394129084225112</v>
      </c>
      <c r="AF77" s="395">
        <f t="shared" si="101"/>
        <v>3.2594840456859508E-2</v>
      </c>
      <c r="AG77" s="386">
        <f t="shared" si="102"/>
        <v>-1.4582667156072548E-2</v>
      </c>
      <c r="AI77" s="27">
        <f t="shared" si="103"/>
        <v>0.77331501883662024</v>
      </c>
      <c r="AJ77" s="28">
        <f t="shared" si="104"/>
        <v>0.79358793582816956</v>
      </c>
      <c r="AK77" s="402">
        <f t="shared" si="105"/>
        <v>0.79049925547358191</v>
      </c>
      <c r="AL77" s="28">
        <f t="shared" si="106"/>
        <v>0.73990585957777355</v>
      </c>
      <c r="AM77" s="28">
        <f t="shared" si="107"/>
        <v>0.75931704496654184</v>
      </c>
      <c r="AN77" s="402">
        <f t="shared" si="108"/>
        <v>0.75716571676741351</v>
      </c>
      <c r="AO77" s="384">
        <f t="shared" si="109"/>
        <v>-4.3202522187022342E-2</v>
      </c>
      <c r="AP77" s="385">
        <f t="shared" si="110"/>
        <v>-4.3184742754265058E-2</v>
      </c>
      <c r="AQ77" s="386">
        <f t="shared" si="111"/>
        <v>-4.2167704112761668E-2</v>
      </c>
    </row>
    <row r="78" spans="1:43" ht="19.5" customHeight="1">
      <c r="A78" s="8" t="s">
        <v>160</v>
      </c>
      <c r="B78" s="19">
        <v>959.7199999999998</v>
      </c>
      <c r="C78" s="371">
        <v>1880.8000000000006</v>
      </c>
      <c r="D78" s="375">
        <v>2840.5200000000004</v>
      </c>
      <c r="E78" s="19">
        <v>932.14999999999986</v>
      </c>
      <c r="F78" s="369">
        <v>1861.9699999999993</v>
      </c>
      <c r="G78" s="377">
        <v>2794.119999999999</v>
      </c>
      <c r="H78" s="345">
        <f t="shared" si="85"/>
        <v>2.1987799030527126E-3</v>
      </c>
      <c r="I78" s="323">
        <f t="shared" si="86"/>
        <v>1.4826080646121987E-3</v>
      </c>
      <c r="J78" s="399">
        <f t="shared" si="87"/>
        <v>1.6659416162100474E-3</v>
      </c>
      <c r="K78" s="323">
        <f t="shared" si="88"/>
        <v>1.9665107325516702E-3</v>
      </c>
      <c r="L78" s="323">
        <f t="shared" si="89"/>
        <v>1.4775319632132737E-3</v>
      </c>
      <c r="M78" s="399">
        <f t="shared" si="90"/>
        <v>1.6111853393182426E-3</v>
      </c>
      <c r="N78" s="394">
        <f t="shared" si="91"/>
        <v>-2.8727128745884158E-2</v>
      </c>
      <c r="O78" s="395">
        <f t="shared" si="92"/>
        <v>-1.0011697150149556E-2</v>
      </c>
      <c r="P78" s="386">
        <f t="shared" si="93"/>
        <v>-1.6335037246701819E-2</v>
      </c>
      <c r="R78" s="401">
        <v>1480.4680000000001</v>
      </c>
      <c r="S78" s="369">
        <v>4293.9169999999986</v>
      </c>
      <c r="T78" s="374">
        <v>5774.3849999999984</v>
      </c>
      <c r="U78" s="19">
        <v>1474.8470000000002</v>
      </c>
      <c r="V78" s="119">
        <v>4315.7079999999996</v>
      </c>
      <c r="W78" s="375">
        <v>5790.5550000000003</v>
      </c>
      <c r="X78" s="345">
        <f t="shared" si="94"/>
        <v>1.1552815095230576E-2</v>
      </c>
      <c r="Y78" s="323">
        <f t="shared" si="95"/>
        <v>1.4746907641793984E-2</v>
      </c>
      <c r="Z78" s="399">
        <f t="shared" si="96"/>
        <v>1.377076973680237E-2</v>
      </c>
      <c r="AA78" s="323">
        <f t="shared" si="97"/>
        <v>1.1427640873050456E-2</v>
      </c>
      <c r="AB78" s="323">
        <f t="shared" si="98"/>
        <v>1.5246950090116246E-2</v>
      </c>
      <c r="AC78" s="399">
        <f t="shared" si="99"/>
        <v>1.4050875152648492E-2</v>
      </c>
      <c r="AE78" s="394">
        <f t="shared" si="100"/>
        <v>-3.7967723719795816E-3</v>
      </c>
      <c r="AF78" s="395">
        <f t="shared" si="101"/>
        <v>5.0748535661031833E-3</v>
      </c>
      <c r="AG78" s="386">
        <f t="shared" si="102"/>
        <v>2.8002982135763195E-3</v>
      </c>
      <c r="AI78" s="27">
        <f t="shared" si="103"/>
        <v>15.426040928604181</v>
      </c>
      <c r="AJ78" s="28">
        <f t="shared" si="104"/>
        <v>22.830269034453408</v>
      </c>
      <c r="AK78" s="402">
        <f t="shared" si="105"/>
        <v>20.328619407714072</v>
      </c>
      <c r="AL78" s="28">
        <f t="shared" si="106"/>
        <v>15.821992168642392</v>
      </c>
      <c r="AM78" s="28">
        <f t="shared" si="107"/>
        <v>23.178182247834293</v>
      </c>
      <c r="AN78" s="402">
        <f t="shared" si="108"/>
        <v>20.724074127095481</v>
      </c>
      <c r="AO78" s="384">
        <f t="shared" si="109"/>
        <v>2.5667716160664898E-2</v>
      </c>
      <c r="AP78" s="385">
        <f t="shared" si="110"/>
        <v>1.5239120172252242E-2</v>
      </c>
      <c r="AQ78" s="386">
        <f t="shared" si="111"/>
        <v>1.9453102616075638E-2</v>
      </c>
    </row>
    <row r="79" spans="1:43" ht="19.5" customHeight="1">
      <c r="A79" s="8" t="s">
        <v>165</v>
      </c>
      <c r="B79" s="19">
        <v>8423.84</v>
      </c>
      <c r="C79" s="371">
        <v>7212.6900000000023</v>
      </c>
      <c r="D79" s="375">
        <v>15636.530000000002</v>
      </c>
      <c r="E79" s="19">
        <v>8750.470000000003</v>
      </c>
      <c r="F79" s="369">
        <v>6414.2499999999991</v>
      </c>
      <c r="G79" s="377">
        <v>15164.720000000001</v>
      </c>
      <c r="H79" s="345">
        <f t="shared" si="85"/>
        <v>1.929955622320215E-2</v>
      </c>
      <c r="I79" s="323">
        <f t="shared" si="86"/>
        <v>5.6856616129028915E-3</v>
      </c>
      <c r="J79" s="399">
        <f t="shared" si="87"/>
        <v>9.1706962317170421E-3</v>
      </c>
      <c r="K79" s="323">
        <f t="shared" si="88"/>
        <v>1.8460433588876706E-2</v>
      </c>
      <c r="L79" s="323">
        <f t="shared" si="89"/>
        <v>5.0899098240254903E-3</v>
      </c>
      <c r="M79" s="399">
        <f t="shared" si="90"/>
        <v>8.7444972080176035E-3</v>
      </c>
      <c r="N79" s="394">
        <f t="shared" si="91"/>
        <v>3.8774478147733438E-2</v>
      </c>
      <c r="O79" s="395">
        <f t="shared" si="92"/>
        <v>-0.11069933686322343</v>
      </c>
      <c r="P79" s="386">
        <f t="shared" si="93"/>
        <v>-3.0173574316040785E-2</v>
      </c>
      <c r="R79" s="401">
        <v>2875.5169999999994</v>
      </c>
      <c r="S79" s="369">
        <v>2321.663</v>
      </c>
      <c r="T79" s="374">
        <v>5197.1799999999994</v>
      </c>
      <c r="U79" s="19">
        <v>3017.8569999999991</v>
      </c>
      <c r="V79" s="119">
        <v>2246.6500000000005</v>
      </c>
      <c r="W79" s="375">
        <v>5264.5069999999996</v>
      </c>
      <c r="X79" s="345">
        <f t="shared" si="94"/>
        <v>2.2439064001513125E-2</v>
      </c>
      <c r="Y79" s="323">
        <f t="shared" si="95"/>
        <v>7.973454036575546E-3</v>
      </c>
      <c r="Z79" s="399">
        <f t="shared" si="96"/>
        <v>1.2394249614584853E-2</v>
      </c>
      <c r="AA79" s="323">
        <f t="shared" si="97"/>
        <v>2.3383432994894669E-2</v>
      </c>
      <c r="AB79" s="323">
        <f t="shared" si="98"/>
        <v>7.9371821309411287E-3</v>
      </c>
      <c r="AC79" s="399">
        <f t="shared" si="99"/>
        <v>1.2774411191542788E-2</v>
      </c>
      <c r="AE79" s="394">
        <f t="shared" si="100"/>
        <v>4.9500663706735074E-2</v>
      </c>
      <c r="AF79" s="395">
        <f t="shared" si="101"/>
        <v>-3.2310029491790786E-2</v>
      </c>
      <c r="AG79" s="386">
        <f t="shared" si="102"/>
        <v>1.2954525338741439E-2</v>
      </c>
      <c r="AI79" s="27">
        <f t="shared" si="103"/>
        <v>3.4135465535907605</v>
      </c>
      <c r="AJ79" s="28">
        <f t="shared" si="104"/>
        <v>3.2188587059751623</v>
      </c>
      <c r="AK79" s="402">
        <f t="shared" si="105"/>
        <v>3.3237425439020027</v>
      </c>
      <c r="AL79" s="28">
        <f t="shared" si="106"/>
        <v>3.4487941790555228</v>
      </c>
      <c r="AM79" s="28">
        <f t="shared" si="107"/>
        <v>3.5025918852554874</v>
      </c>
      <c r="AN79" s="402">
        <f t="shared" si="108"/>
        <v>3.4715490955322617</v>
      </c>
      <c r="AO79" s="384">
        <f t="shared" si="109"/>
        <v>1.0325807751965396E-2</v>
      </c>
      <c r="AP79" s="385">
        <f t="shared" si="110"/>
        <v>8.814713698169839E-2</v>
      </c>
      <c r="AQ79" s="386">
        <f t="shared" si="111"/>
        <v>4.4469915969104268E-2</v>
      </c>
    </row>
    <row r="80" spans="1:43" ht="19.5" customHeight="1">
      <c r="A80" s="8" t="s">
        <v>168</v>
      </c>
      <c r="B80" s="19">
        <v>11941.919999999996</v>
      </c>
      <c r="C80" s="371">
        <v>9148.6800000000021</v>
      </c>
      <c r="D80" s="375">
        <v>21090.6</v>
      </c>
      <c r="E80" s="19">
        <v>15392.970000000001</v>
      </c>
      <c r="F80" s="369">
        <v>9160.9000000000015</v>
      </c>
      <c r="G80" s="377">
        <v>24553.870000000003</v>
      </c>
      <c r="H80" s="345">
        <f t="shared" si="85"/>
        <v>2.7359702517258416E-2</v>
      </c>
      <c r="I80" s="323">
        <f t="shared" si="86"/>
        <v>7.2117751746896682E-3</v>
      </c>
      <c r="J80" s="399">
        <f t="shared" si="87"/>
        <v>1.2369463426006371E-2</v>
      </c>
      <c r="K80" s="323">
        <f t="shared" si="88"/>
        <v>3.2473787170354443E-2</v>
      </c>
      <c r="L80" s="323">
        <f t="shared" si="89"/>
        <v>7.269463289849184E-3</v>
      </c>
      <c r="M80" s="399">
        <f t="shared" si="90"/>
        <v>1.415860284008061E-2</v>
      </c>
      <c r="N80" s="394">
        <f t="shared" si="91"/>
        <v>0.28898619317496732</v>
      </c>
      <c r="O80" s="395">
        <f t="shared" si="92"/>
        <v>1.3357118185354983E-3</v>
      </c>
      <c r="P80" s="386">
        <f t="shared" si="93"/>
        <v>0.16420917375513283</v>
      </c>
      <c r="R80" s="401">
        <v>2335.6660000000002</v>
      </c>
      <c r="S80" s="369">
        <v>1903.3669999999995</v>
      </c>
      <c r="T80" s="374">
        <v>4239.0329999999994</v>
      </c>
      <c r="U80" s="19">
        <v>2936.7329999999993</v>
      </c>
      <c r="V80" s="119">
        <v>2052.0940000000005</v>
      </c>
      <c r="W80" s="375">
        <v>4988.8269999999993</v>
      </c>
      <c r="X80" s="345">
        <f t="shared" si="94"/>
        <v>1.8226342901175047E-2</v>
      </c>
      <c r="Y80" s="323">
        <f t="shared" si="95"/>
        <v>6.5368700320566266E-3</v>
      </c>
      <c r="Z80" s="399">
        <f t="shared" si="96"/>
        <v>1.0109257929581518E-2</v>
      </c>
      <c r="AA80" s="323">
        <f t="shared" si="97"/>
        <v>2.2754855292810763E-2</v>
      </c>
      <c r="AB80" s="323">
        <f t="shared" si="98"/>
        <v>7.2498359013693737E-3</v>
      </c>
      <c r="AC80" s="399">
        <f t="shared" si="99"/>
        <v>1.2105469222753589E-2</v>
      </c>
      <c r="AE80" s="394">
        <f t="shared" si="100"/>
        <v>0.25734287351016755</v>
      </c>
      <c r="AF80" s="395">
        <f t="shared" si="101"/>
        <v>7.8138898068528584E-2</v>
      </c>
      <c r="AG80" s="386">
        <f t="shared" si="102"/>
        <v>0.17687854753666696</v>
      </c>
      <c r="AI80" s="27">
        <f t="shared" si="103"/>
        <v>1.9558546699358235</v>
      </c>
      <c r="AJ80" s="28">
        <f t="shared" si="104"/>
        <v>2.0804826488630042</v>
      </c>
      <c r="AK80" s="402">
        <f t="shared" si="105"/>
        <v>2.0099157918693638</v>
      </c>
      <c r="AL80" s="28">
        <f t="shared" si="106"/>
        <v>1.9078403972722606</v>
      </c>
      <c r="AM80" s="28">
        <f t="shared" si="107"/>
        <v>2.2400571996201251</v>
      </c>
      <c r="AN80" s="402">
        <f t="shared" si="108"/>
        <v>2.0317884716340027</v>
      </c>
      <c r="AO80" s="384">
        <f t="shared" si="109"/>
        <v>-2.4548998144702801E-2</v>
      </c>
      <c r="AP80" s="385">
        <f t="shared" si="110"/>
        <v>7.6700736170200373E-2</v>
      </c>
      <c r="AQ80" s="386">
        <f t="shared" si="111"/>
        <v>1.0882386144295018E-2</v>
      </c>
    </row>
    <row r="81" spans="1:43" ht="19.5" customHeight="1">
      <c r="A81" s="8" t="s">
        <v>169</v>
      </c>
      <c r="B81" s="19">
        <v>2107.2600000000002</v>
      </c>
      <c r="C81" s="371">
        <v>13022.970000000003</v>
      </c>
      <c r="D81" s="375">
        <v>15130.230000000003</v>
      </c>
      <c r="E81" s="19">
        <v>2143.36</v>
      </c>
      <c r="F81" s="369">
        <v>9946.98</v>
      </c>
      <c r="G81" s="377">
        <v>12090.34</v>
      </c>
      <c r="H81" s="345">
        <f t="shared" si="85"/>
        <v>4.8278674389476729E-3</v>
      </c>
      <c r="I81" s="323">
        <f t="shared" si="86"/>
        <v>1.0265823238623311E-2</v>
      </c>
      <c r="J81" s="399">
        <f t="shared" si="87"/>
        <v>8.8737554461259718E-3</v>
      </c>
      <c r="K81" s="323">
        <f t="shared" si="88"/>
        <v>4.5217405393144332E-3</v>
      </c>
      <c r="L81" s="323">
        <f t="shared" si="89"/>
        <v>7.8932425804084782E-3</v>
      </c>
      <c r="M81" s="399">
        <f t="shared" si="90"/>
        <v>6.9717043489087539E-3</v>
      </c>
      <c r="N81" s="394">
        <f t="shared" si="91"/>
        <v>1.7131251008418471E-2</v>
      </c>
      <c r="O81" s="395">
        <f t="shared" si="92"/>
        <v>-0.23619727297229454</v>
      </c>
      <c r="P81" s="386">
        <f t="shared" si="93"/>
        <v>-0.20091498939540262</v>
      </c>
      <c r="R81" s="401">
        <v>589.22099999999989</v>
      </c>
      <c r="S81" s="369">
        <v>4820.1509999999989</v>
      </c>
      <c r="T81" s="374">
        <v>5409.3719999999985</v>
      </c>
      <c r="U81" s="19">
        <v>583.43099999999993</v>
      </c>
      <c r="V81" s="119">
        <v>4148.4149999999991</v>
      </c>
      <c r="W81" s="375">
        <v>4731.8459999999986</v>
      </c>
      <c r="X81" s="345">
        <f t="shared" si="94"/>
        <v>4.5979793303380107E-3</v>
      </c>
      <c r="Y81" s="323">
        <f t="shared" si="95"/>
        <v>1.6554190874323124E-2</v>
      </c>
      <c r="Z81" s="399">
        <f t="shared" si="96"/>
        <v>1.2900285698426085E-2</v>
      </c>
      <c r="AA81" s="323">
        <f t="shared" si="97"/>
        <v>4.5206315924327736E-3</v>
      </c>
      <c r="AB81" s="323">
        <f t="shared" si="98"/>
        <v>1.4655921220362819E-2</v>
      </c>
      <c r="AC81" s="399">
        <f t="shared" si="99"/>
        <v>1.1481900679219718E-2</v>
      </c>
      <c r="AE81" s="394">
        <f t="shared" si="100"/>
        <v>-9.8265336775165257E-3</v>
      </c>
      <c r="AF81" s="395">
        <f t="shared" si="101"/>
        <v>-0.13935994951195513</v>
      </c>
      <c r="AG81" s="386">
        <f t="shared" si="102"/>
        <v>-0.12525039875238753</v>
      </c>
      <c r="AI81" s="27">
        <f t="shared" si="103"/>
        <v>2.7961476039976074</v>
      </c>
      <c r="AJ81" s="28">
        <f t="shared" si="104"/>
        <v>3.7012686046270531</v>
      </c>
      <c r="AK81" s="402">
        <f t="shared" si="105"/>
        <v>3.5752080437640386</v>
      </c>
      <c r="AL81" s="28">
        <f t="shared" si="106"/>
        <v>2.722039228127799</v>
      </c>
      <c r="AM81" s="28">
        <f t="shared" si="107"/>
        <v>4.1705271348690758</v>
      </c>
      <c r="AN81" s="402">
        <f t="shared" si="108"/>
        <v>3.9137410527743626</v>
      </c>
      <c r="AO81" s="384">
        <f t="shared" si="109"/>
        <v>-2.6503742421843859E-2</v>
      </c>
      <c r="AP81" s="385">
        <f t="shared" si="110"/>
        <v>0.12678316014552152</v>
      </c>
      <c r="AQ81" s="386">
        <f t="shared" si="111"/>
        <v>9.4689037635390536E-2</v>
      </c>
    </row>
    <row r="82" spans="1:43" ht="19.5" customHeight="1">
      <c r="A82" s="8" t="s">
        <v>229</v>
      </c>
      <c r="B82" s="19">
        <v>2160.5999999999995</v>
      </c>
      <c r="C82" s="371">
        <v>31783.540000000015</v>
      </c>
      <c r="D82" s="375">
        <v>33944.140000000014</v>
      </c>
      <c r="E82" s="19">
        <v>1421.0000000000005</v>
      </c>
      <c r="F82" s="369">
        <v>41152.93</v>
      </c>
      <c r="G82" s="377">
        <v>42573.93</v>
      </c>
      <c r="H82" s="345">
        <f t="shared" si="85"/>
        <v>4.9500727905385849E-3</v>
      </c>
      <c r="I82" s="323">
        <f t="shared" si="86"/>
        <v>2.5054515485923228E-2</v>
      </c>
      <c r="J82" s="399">
        <f t="shared" si="87"/>
        <v>1.9907958913318733E-2</v>
      </c>
      <c r="K82" s="323">
        <f t="shared" si="88"/>
        <v>2.9978133894286592E-3</v>
      </c>
      <c r="L82" s="323">
        <f t="shared" si="89"/>
        <v>3.2656148839604528E-2</v>
      </c>
      <c r="M82" s="399">
        <f t="shared" si="90"/>
        <v>2.4549586937268667E-2</v>
      </c>
      <c r="N82" s="394">
        <f t="shared" si="91"/>
        <v>-0.34231232065167044</v>
      </c>
      <c r="O82" s="395">
        <f t="shared" si="92"/>
        <v>0.29478749063194282</v>
      </c>
      <c r="P82" s="386">
        <f t="shared" si="93"/>
        <v>0.25423504616702569</v>
      </c>
      <c r="R82" s="401">
        <v>296.96199999999993</v>
      </c>
      <c r="S82" s="369">
        <v>3462.6660000000006</v>
      </c>
      <c r="T82" s="374">
        <v>3759.6280000000006</v>
      </c>
      <c r="U82" s="19">
        <v>213.39700000000002</v>
      </c>
      <c r="V82" s="119">
        <v>4408.5359999999991</v>
      </c>
      <c r="W82" s="375">
        <v>4621.9329999999991</v>
      </c>
      <c r="X82" s="345">
        <f t="shared" si="94"/>
        <v>2.3173395685079728E-3</v>
      </c>
      <c r="Y82" s="323">
        <f t="shared" si="95"/>
        <v>1.1892082612770633E-2</v>
      </c>
      <c r="Z82" s="399">
        <f t="shared" si="96"/>
        <v>8.965971524938993E-3</v>
      </c>
      <c r="AA82" s="323">
        <f t="shared" si="97"/>
        <v>1.6534761093092017E-3</v>
      </c>
      <c r="AB82" s="323">
        <f t="shared" si="98"/>
        <v>1.5574901815062721E-2</v>
      </c>
      <c r="AC82" s="399">
        <f t="shared" si="99"/>
        <v>1.1215195010997407E-2</v>
      </c>
      <c r="AE82" s="394">
        <f t="shared" si="100"/>
        <v>-0.28139964035802539</v>
      </c>
      <c r="AF82" s="395">
        <f t="shared" si="101"/>
        <v>0.27316235524881649</v>
      </c>
      <c r="AG82" s="386">
        <f t="shared" si="102"/>
        <v>0.22935912808394829</v>
      </c>
      <c r="AI82" s="27">
        <f t="shared" si="103"/>
        <v>1.3744422845505877</v>
      </c>
      <c r="AJ82" s="28">
        <f t="shared" si="104"/>
        <v>1.0894525908693615</v>
      </c>
      <c r="AK82" s="402">
        <f t="shared" si="105"/>
        <v>1.1075926507491423</v>
      </c>
      <c r="AL82" s="28">
        <f t="shared" si="106"/>
        <v>1.5017382125263894</v>
      </c>
      <c r="AM82" s="28">
        <f t="shared" si="107"/>
        <v>1.0712568947095624</v>
      </c>
      <c r="AN82" s="402">
        <f t="shared" si="108"/>
        <v>1.0856251701452038</v>
      </c>
      <c r="AO82" s="384">
        <f t="shared" si="109"/>
        <v>9.26164229714634E-2</v>
      </c>
      <c r="AP82" s="385">
        <f t="shared" si="110"/>
        <v>-1.6701686986929185E-2</v>
      </c>
      <c r="AQ82" s="386">
        <f t="shared" si="111"/>
        <v>-1.9833537708182112E-2</v>
      </c>
    </row>
    <row r="83" spans="1:43" ht="19.5" customHeight="1">
      <c r="A83" s="8" t="s">
        <v>181</v>
      </c>
      <c r="B83" s="19">
        <v>2022.5599999999995</v>
      </c>
      <c r="C83" s="371">
        <v>12070.33</v>
      </c>
      <c r="D83" s="375">
        <v>14092.89</v>
      </c>
      <c r="E83" s="19">
        <v>2200.7999999999997</v>
      </c>
      <c r="F83" s="369">
        <v>11294.359999999999</v>
      </c>
      <c r="G83" s="377">
        <v>13495.159999999998</v>
      </c>
      <c r="H83" s="345">
        <f t="shared" si="85"/>
        <v>4.6338143215920204E-3</v>
      </c>
      <c r="I83" s="323">
        <f t="shared" si="86"/>
        <v>9.5148705872663518E-3</v>
      </c>
      <c r="J83" s="399">
        <f t="shared" si="87"/>
        <v>8.2653640684347968E-3</v>
      </c>
      <c r="K83" s="323">
        <f t="shared" si="88"/>
        <v>4.6429188652037934E-3</v>
      </c>
      <c r="L83" s="323">
        <f t="shared" si="89"/>
        <v>8.9624311369342537E-3</v>
      </c>
      <c r="M83" s="399">
        <f t="shared" si="90"/>
        <v>7.7817717004831496E-3</v>
      </c>
      <c r="N83" s="394">
        <f t="shared" si="91"/>
        <v>8.8125939403528336E-2</v>
      </c>
      <c r="O83" s="395">
        <f t="shared" si="92"/>
        <v>-6.4287388994335795E-2</v>
      </c>
      <c r="P83" s="386">
        <f t="shared" si="93"/>
        <v>-4.2413585857833377E-2</v>
      </c>
      <c r="R83" s="401">
        <v>505.154</v>
      </c>
      <c r="S83" s="369">
        <v>2956.0590000000007</v>
      </c>
      <c r="T83" s="374">
        <v>3461.2130000000006</v>
      </c>
      <c r="U83" s="19">
        <v>652.39600000000019</v>
      </c>
      <c r="V83" s="119">
        <v>3041.0450000000001</v>
      </c>
      <c r="W83" s="375">
        <v>3693.4410000000003</v>
      </c>
      <c r="X83" s="345">
        <f t="shared" si="94"/>
        <v>3.9419634579174329E-3</v>
      </c>
      <c r="Y83" s="323">
        <f t="shared" si="95"/>
        <v>1.0152205796407781E-2</v>
      </c>
      <c r="Z83" s="399">
        <f t="shared" si="96"/>
        <v>8.2543105859804924E-3</v>
      </c>
      <c r="AA83" s="323">
        <f t="shared" si="97"/>
        <v>5.0549970234299735E-3</v>
      </c>
      <c r="AB83" s="323">
        <f t="shared" si="98"/>
        <v>1.0743697520035546E-2</v>
      </c>
      <c r="AC83" s="399">
        <f t="shared" si="99"/>
        <v>8.9621941894469873E-3</v>
      </c>
      <c r="AE83" s="394">
        <f t="shared" si="100"/>
        <v>0.29147943003519755</v>
      </c>
      <c r="AF83" s="395">
        <f t="shared" si="101"/>
        <v>2.8749764466811861E-2</v>
      </c>
      <c r="AG83" s="386">
        <f t="shared" si="102"/>
        <v>6.709439725321717E-2</v>
      </c>
      <c r="AI83" s="27">
        <f t="shared" si="103"/>
        <v>2.4975971046594423</v>
      </c>
      <c r="AJ83" s="28">
        <f t="shared" si="104"/>
        <v>2.4490291483331448</v>
      </c>
      <c r="AK83" s="402">
        <f t="shared" si="105"/>
        <v>2.4559994436911099</v>
      </c>
      <c r="AL83" s="28">
        <f t="shared" si="106"/>
        <v>2.964358415121775</v>
      </c>
      <c r="AM83" s="28">
        <f t="shared" si="107"/>
        <v>2.6925341497880364</v>
      </c>
      <c r="AN83" s="402">
        <f t="shared" si="108"/>
        <v>2.7368634384475627</v>
      </c>
      <c r="AO83" s="384">
        <f>(AL83-AI83)/AI83</f>
        <v>0.18688414940566547</v>
      </c>
      <c r="AP83" s="385">
        <f>(AM83-AJ83)/AJ83</f>
        <v>9.9429196921002633E-2</v>
      </c>
      <c r="AQ83" s="386">
        <f>(AN83-AK83)/AK83</f>
        <v>0.11435832995725101</v>
      </c>
    </row>
    <row r="84" spans="1:43" ht="19.5" customHeight="1">
      <c r="A84" s="8" t="s">
        <v>182</v>
      </c>
      <c r="B84" s="19">
        <v>2337.8300000000004</v>
      </c>
      <c r="C84" s="371">
        <v>10144.699999999999</v>
      </c>
      <c r="D84" s="375">
        <v>12482.529999999999</v>
      </c>
      <c r="E84" s="19">
        <v>2282.4300000000007</v>
      </c>
      <c r="F84" s="369">
        <v>8401.2000000000025</v>
      </c>
      <c r="G84" s="377">
        <v>10683.630000000003</v>
      </c>
      <c r="H84" s="345">
        <f t="shared" si="85"/>
        <v>5.3561180560514786E-3</v>
      </c>
      <c r="I84" s="323">
        <f t="shared" si="86"/>
        <v>7.9969236670945146E-3</v>
      </c>
      <c r="J84" s="399">
        <f t="shared" si="87"/>
        <v>7.3209011739366024E-3</v>
      </c>
      <c r="K84" s="323">
        <f t="shared" si="88"/>
        <v>4.815129637180616E-3</v>
      </c>
      <c r="L84" s="323">
        <f t="shared" si="89"/>
        <v>6.6666173619055955E-3</v>
      </c>
      <c r="M84" s="399">
        <f t="shared" si="90"/>
        <v>6.1605471585689112E-3</v>
      </c>
      <c r="N84" s="394">
        <f t="shared" si="91"/>
        <v>-2.369718927381359E-2</v>
      </c>
      <c r="O84" s="395">
        <f t="shared" si="92"/>
        <v>-0.17186314035900485</v>
      </c>
      <c r="P84" s="386">
        <f t="shared" si="93"/>
        <v>-0.14411341290587695</v>
      </c>
      <c r="R84" s="401">
        <v>769.29000000000019</v>
      </c>
      <c r="S84" s="369">
        <v>3623.04</v>
      </c>
      <c r="T84" s="374">
        <v>4392.33</v>
      </c>
      <c r="U84" s="19">
        <v>728.28499999999985</v>
      </c>
      <c r="V84" s="119">
        <v>2825.5739999999992</v>
      </c>
      <c r="W84" s="375">
        <v>3553.858999999999</v>
      </c>
      <c r="X84" s="345">
        <f t="shared" si="94"/>
        <v>6.0031457110926627E-3</v>
      </c>
      <c r="Y84" s="323">
        <f t="shared" si="95"/>
        <v>1.244286656275035E-2</v>
      </c>
      <c r="Z84" s="399">
        <f t="shared" si="96"/>
        <v>1.0474841050267547E-2</v>
      </c>
      <c r="AA84" s="323">
        <f t="shared" si="97"/>
        <v>5.6430120773405977E-3</v>
      </c>
      <c r="AB84" s="323">
        <f t="shared" si="98"/>
        <v>9.982460758218608E-3</v>
      </c>
      <c r="AC84" s="399">
        <f t="shared" si="99"/>
        <v>8.6234962139408403E-3</v>
      </c>
      <c r="AE84" s="394">
        <f t="shared" si="100"/>
        <v>-5.3302395715530332E-2</v>
      </c>
      <c r="AF84" s="395">
        <f t="shared" si="101"/>
        <v>-0.22010963169051426</v>
      </c>
      <c r="AG84" s="386">
        <f t="shared" si="102"/>
        <v>-0.190894354477009</v>
      </c>
      <c r="AI84" s="27">
        <f t="shared" si="103"/>
        <v>3.2906156563993108</v>
      </c>
      <c r="AJ84" s="28">
        <f t="shared" si="104"/>
        <v>3.571362386270664</v>
      </c>
      <c r="AK84" s="402">
        <f t="shared" si="105"/>
        <v>3.5187818495128793</v>
      </c>
      <c r="AL84" s="28">
        <f t="shared" si="106"/>
        <v>3.1908317013008047</v>
      </c>
      <c r="AM84" s="28">
        <f t="shared" si="107"/>
        <v>3.363298100271388</v>
      </c>
      <c r="AN84" s="402">
        <f t="shared" si="108"/>
        <v>3.3264527131695858</v>
      </c>
      <c r="AO84" s="384">
        <f t="shared" ref="AO84:AO97" si="127">(AL84-AI84)/AI84</f>
        <v>-3.0323795155005304E-2</v>
      </c>
      <c r="AP84" s="385">
        <f t="shared" ref="AP84:AP97" si="128">(AM84-AJ84)/AJ84</f>
        <v>-5.8259079727986871E-2</v>
      </c>
      <c r="AQ84" s="386">
        <f t="shared" ref="AQ84:AQ97" si="129">(AN84-AK84)/AK84</f>
        <v>-5.4657874391934383E-2</v>
      </c>
    </row>
    <row r="85" spans="1:43" ht="19.5" customHeight="1">
      <c r="A85" s="8" t="s">
        <v>193</v>
      </c>
      <c r="B85" s="19">
        <v>3995.3</v>
      </c>
      <c r="C85" s="371">
        <v>11627.829999999998</v>
      </c>
      <c r="D85" s="375">
        <v>15623.129999999997</v>
      </c>
      <c r="E85" s="19">
        <v>3988.6299999999992</v>
      </c>
      <c r="F85" s="369">
        <v>9661.81</v>
      </c>
      <c r="G85" s="377">
        <v>13650.439999999999</v>
      </c>
      <c r="H85" s="345">
        <f t="shared" si="85"/>
        <v>9.1534878367299892E-3</v>
      </c>
      <c r="I85" s="323">
        <f t="shared" si="86"/>
        <v>9.1660540897169577E-3</v>
      </c>
      <c r="J85" s="399">
        <f t="shared" si="87"/>
        <v>9.1628372419344586E-3</v>
      </c>
      <c r="K85" s="323">
        <f t="shared" si="88"/>
        <v>8.4146153550153611E-3</v>
      </c>
      <c r="L85" s="323">
        <f t="shared" si="89"/>
        <v>7.6669511847632576E-3</v>
      </c>
      <c r="M85" s="399">
        <f t="shared" si="90"/>
        <v>7.8713114695300544E-3</v>
      </c>
      <c r="N85" s="394">
        <f t="shared" si="91"/>
        <v>-1.6694616174006912E-3</v>
      </c>
      <c r="O85" s="395">
        <f t="shared" si="92"/>
        <v>-0.16907883930191608</v>
      </c>
      <c r="P85" s="386">
        <f t="shared" si="93"/>
        <v>-0.12626727166707305</v>
      </c>
      <c r="R85" s="401">
        <v>1052.2180000000001</v>
      </c>
      <c r="S85" s="369">
        <v>2507.3160000000003</v>
      </c>
      <c r="T85" s="374">
        <v>3559.5340000000006</v>
      </c>
      <c r="U85" s="19">
        <v>1138.1970000000001</v>
      </c>
      <c r="V85" s="119">
        <v>2045.1950000000002</v>
      </c>
      <c r="W85" s="375">
        <v>3183.3920000000003</v>
      </c>
      <c r="X85" s="345">
        <f t="shared" si="94"/>
        <v>8.2109711212085146E-3</v>
      </c>
      <c r="Y85" s="323">
        <f t="shared" si="95"/>
        <v>8.6110554723792618E-3</v>
      </c>
      <c r="Z85" s="399">
        <f t="shared" si="96"/>
        <v>8.4887867858341806E-3</v>
      </c>
      <c r="AA85" s="323">
        <f t="shared" si="97"/>
        <v>8.8191565354124261E-3</v>
      </c>
      <c r="AB85" s="323">
        <f t="shared" si="98"/>
        <v>7.2254624477734132E-3</v>
      </c>
      <c r="AC85" s="399">
        <f t="shared" si="99"/>
        <v>7.7245520600253328E-3</v>
      </c>
      <c r="AE85" s="394">
        <f t="shared" si="100"/>
        <v>8.1712154705583864E-2</v>
      </c>
      <c r="AF85" s="395">
        <f t="shared" si="101"/>
        <v>-0.18430903803110579</v>
      </c>
      <c r="AG85" s="386">
        <f t="shared" si="102"/>
        <v>-0.10567169747500663</v>
      </c>
      <c r="AI85" s="27">
        <f t="shared" si="103"/>
        <v>2.6336395264435715</v>
      </c>
      <c r="AJ85" s="28">
        <f t="shared" si="104"/>
        <v>2.1563060347459508</v>
      </c>
      <c r="AK85" s="402">
        <f t="shared" si="105"/>
        <v>2.2783744358524833</v>
      </c>
      <c r="AL85" s="28">
        <f t="shared" si="106"/>
        <v>2.8536038689976269</v>
      </c>
      <c r="AM85" s="28">
        <f t="shared" si="107"/>
        <v>2.1167824662252728</v>
      </c>
      <c r="AN85" s="402">
        <f t="shared" si="108"/>
        <v>2.3320801380761358</v>
      </c>
      <c r="AO85" s="384">
        <f t="shared" si="127"/>
        <v>8.352105151273001E-2</v>
      </c>
      <c r="AP85" s="385">
        <f t="shared" si="128"/>
        <v>-1.832929458240588E-2</v>
      </c>
      <c r="AQ85" s="386">
        <f t="shared" si="129"/>
        <v>2.3571938562222221E-2</v>
      </c>
    </row>
    <row r="86" spans="1:43" ht="19.5" customHeight="1">
      <c r="A86" s="8" t="s">
        <v>180</v>
      </c>
      <c r="B86" s="19">
        <v>758.9899999999999</v>
      </c>
      <c r="C86" s="371">
        <v>11708.040000000005</v>
      </c>
      <c r="D86" s="375">
        <v>12467.030000000004</v>
      </c>
      <c r="E86" s="19">
        <v>746.2600000000001</v>
      </c>
      <c r="F86" s="369">
        <v>10926.779999999997</v>
      </c>
      <c r="G86" s="377">
        <v>11673.039999999997</v>
      </c>
      <c r="H86" s="345">
        <f t="shared" si="85"/>
        <v>1.7388946344954555E-3</v>
      </c>
      <c r="I86" s="323">
        <f t="shared" si="86"/>
        <v>9.2292824993631464E-3</v>
      </c>
      <c r="J86" s="399">
        <f t="shared" si="87"/>
        <v>7.3118105514269043E-3</v>
      </c>
      <c r="K86" s="323">
        <f t="shared" si="88"/>
        <v>1.5743477973223299E-3</v>
      </c>
      <c r="L86" s="323">
        <f t="shared" si="89"/>
        <v>8.6707448052329179E-3</v>
      </c>
      <c r="M86" s="399">
        <f t="shared" si="90"/>
        <v>6.7310748691092074E-3</v>
      </c>
      <c r="N86" s="394">
        <f t="shared" si="91"/>
        <v>-1.677228948997983E-2</v>
      </c>
      <c r="O86" s="395">
        <f t="shared" si="92"/>
        <v>-6.6728504514846826E-2</v>
      </c>
      <c r="P86" s="386">
        <f t="shared" si="93"/>
        <v>-6.3687181309422275E-2</v>
      </c>
      <c r="R86" s="401">
        <v>288.1869999999999</v>
      </c>
      <c r="S86" s="369">
        <v>2908.9689999999987</v>
      </c>
      <c r="T86" s="374">
        <v>3197.1559999999986</v>
      </c>
      <c r="U86" s="19">
        <v>296.94199999999995</v>
      </c>
      <c r="V86" s="119">
        <v>2699.337</v>
      </c>
      <c r="W86" s="375">
        <v>2996.279</v>
      </c>
      <c r="X86" s="345">
        <f t="shared" si="94"/>
        <v>2.2488639564308128E-3</v>
      </c>
      <c r="Y86" s="323">
        <f t="shared" si="95"/>
        <v>9.9904812263119664E-3</v>
      </c>
      <c r="Z86" s="399">
        <f t="shared" si="96"/>
        <v>7.6245867029365224E-3</v>
      </c>
      <c r="AA86" s="323">
        <f t="shared" si="97"/>
        <v>2.30081258335634E-3</v>
      </c>
      <c r="AB86" s="323">
        <f t="shared" si="98"/>
        <v>9.5364784909924682E-3</v>
      </c>
      <c r="AC86" s="399">
        <f t="shared" si="99"/>
        <v>7.270519345987124E-3</v>
      </c>
      <c r="AE86" s="394">
        <f t="shared" si="100"/>
        <v>3.0379579925534653E-2</v>
      </c>
      <c r="AF86" s="395">
        <f t="shared" si="101"/>
        <v>-7.20640199328349E-2</v>
      </c>
      <c r="AG86" s="386">
        <f t="shared" si="102"/>
        <v>-6.2829902575913935E-2</v>
      </c>
      <c r="AI86" s="27">
        <f t="shared" si="103"/>
        <v>3.796980197367553</v>
      </c>
      <c r="AJ86" s="28">
        <f t="shared" si="104"/>
        <v>2.4845909306766951</v>
      </c>
      <c r="AK86" s="402">
        <f t="shared" si="105"/>
        <v>2.5644888959118548</v>
      </c>
      <c r="AL86" s="28">
        <f t="shared" si="106"/>
        <v>3.9790689571999023</v>
      </c>
      <c r="AM86" s="28">
        <f t="shared" si="107"/>
        <v>2.470386518260641</v>
      </c>
      <c r="AN86" s="402">
        <f t="shared" si="108"/>
        <v>2.5668369165187483</v>
      </c>
      <c r="AO86" s="384">
        <f t="shared" si="127"/>
        <v>4.7956204764668373E-2</v>
      </c>
      <c r="AP86" s="385">
        <f t="shared" si="128"/>
        <v>-5.7170024411967941E-3</v>
      </c>
      <c r="AQ86" s="386">
        <f t="shared" si="129"/>
        <v>9.1559008527453828E-4</v>
      </c>
    </row>
    <row r="87" spans="1:43" ht="19.5" customHeight="1">
      <c r="A87" s="8" t="s">
        <v>184</v>
      </c>
      <c r="B87" s="19">
        <v>5216.369999999999</v>
      </c>
      <c r="C87" s="371">
        <v>33772.680000000008</v>
      </c>
      <c r="D87" s="375">
        <v>38989.050000000003</v>
      </c>
      <c r="E87" s="19">
        <v>6307.35</v>
      </c>
      <c r="F87" s="369">
        <v>31249.119999999992</v>
      </c>
      <c r="G87" s="377">
        <v>37556.469999999994</v>
      </c>
      <c r="H87" s="345">
        <f t="shared" si="85"/>
        <v>1.1951037305554827E-2</v>
      </c>
      <c r="I87" s="323">
        <f t="shared" si="86"/>
        <v>2.6622526441709433E-2</v>
      </c>
      <c r="J87" s="399">
        <f t="shared" si="87"/>
        <v>2.2866757133022948E-2</v>
      </c>
      <c r="K87" s="323">
        <f t="shared" si="88"/>
        <v>1.3306304209579768E-2</v>
      </c>
      <c r="L87" s="323">
        <f t="shared" si="89"/>
        <v>2.479716301674419E-2</v>
      </c>
      <c r="M87" s="399">
        <f t="shared" si="90"/>
        <v>2.1656347565797249E-2</v>
      </c>
      <c r="N87" s="394">
        <f t="shared" si="91"/>
        <v>0.20914544021992335</v>
      </c>
      <c r="O87" s="395">
        <f t="shared" si="92"/>
        <v>-7.4721935007823342E-2</v>
      </c>
      <c r="P87" s="386">
        <f t="shared" si="93"/>
        <v>-3.6743136855091597E-2</v>
      </c>
      <c r="R87" s="401">
        <v>563.64300000000003</v>
      </c>
      <c r="S87" s="369">
        <v>1729.8780000000004</v>
      </c>
      <c r="T87" s="374">
        <v>2293.5210000000006</v>
      </c>
      <c r="U87" s="19">
        <v>844.13700000000051</v>
      </c>
      <c r="V87" s="119">
        <v>2086.4899999999998</v>
      </c>
      <c r="W87" s="375">
        <v>2930.6270000000004</v>
      </c>
      <c r="X87" s="345">
        <f t="shared" si="94"/>
        <v>4.3983817000577173E-3</v>
      </c>
      <c r="Y87" s="323">
        <f t="shared" si="95"/>
        <v>5.9410442953534755E-3</v>
      </c>
      <c r="Z87" s="399">
        <f t="shared" si="96"/>
        <v>5.469595390248611E-3</v>
      </c>
      <c r="AA87" s="323">
        <f t="shared" si="97"/>
        <v>6.5406747165327643E-3</v>
      </c>
      <c r="AB87" s="323">
        <f t="shared" si="98"/>
        <v>7.3713534125864509E-3</v>
      </c>
      <c r="AC87" s="399">
        <f t="shared" si="99"/>
        <v>7.1112137085272134E-3</v>
      </c>
      <c r="AE87" s="394">
        <f t="shared" si="100"/>
        <v>0.49764478579526483</v>
      </c>
      <c r="AF87" s="395">
        <f t="shared" si="101"/>
        <v>0.20614864169611921</v>
      </c>
      <c r="AG87" s="386">
        <f t="shared" si="102"/>
        <v>0.27778511729345384</v>
      </c>
      <c r="AI87" s="27">
        <f t="shared" si="103"/>
        <v>1.0805272632117739</v>
      </c>
      <c r="AJ87" s="28">
        <f t="shared" si="104"/>
        <v>0.51221223782062897</v>
      </c>
      <c r="AK87" s="402">
        <f t="shared" si="105"/>
        <v>0.58824746948181617</v>
      </c>
      <c r="AL87" s="28">
        <f t="shared" si="106"/>
        <v>1.3383386049608799</v>
      </c>
      <c r="AM87" s="28">
        <f t="shared" si="107"/>
        <v>0.66769560230816105</v>
      </c>
      <c r="AN87" s="402">
        <f t="shared" si="108"/>
        <v>0.78032546722309126</v>
      </c>
      <c r="AO87" s="384">
        <f t="shared" si="127"/>
        <v>0.23859772032293194</v>
      </c>
      <c r="AP87" s="385">
        <f t="shared" si="128"/>
        <v>0.30355261551165952</v>
      </c>
      <c r="AQ87" s="386">
        <f t="shared" si="129"/>
        <v>0.326525837689494</v>
      </c>
    </row>
    <row r="88" spans="1:43" ht="19.5" customHeight="1">
      <c r="A88" s="8" t="s">
        <v>183</v>
      </c>
      <c r="B88" s="19">
        <v>2982.1600000000008</v>
      </c>
      <c r="C88" s="371">
        <v>4534.97</v>
      </c>
      <c r="D88" s="375">
        <v>7517.130000000001</v>
      </c>
      <c r="E88" s="19">
        <v>3471.4600000000005</v>
      </c>
      <c r="F88" s="369">
        <v>5378.01</v>
      </c>
      <c r="G88" s="377">
        <v>8849.4700000000012</v>
      </c>
      <c r="H88" s="345">
        <f t="shared" si="85"/>
        <v>6.8323192969696163E-3</v>
      </c>
      <c r="I88" s="323">
        <f t="shared" si="86"/>
        <v>3.5748527726363146E-3</v>
      </c>
      <c r="J88" s="399">
        <f t="shared" si="87"/>
        <v>4.4087349152482757E-3</v>
      </c>
      <c r="K88" s="323">
        <f t="shared" si="88"/>
        <v>7.3235673954018385E-3</v>
      </c>
      <c r="L88" s="323">
        <f t="shared" si="89"/>
        <v>4.267620677820062E-3</v>
      </c>
      <c r="M88" s="399">
        <f t="shared" si="90"/>
        <v>5.1029076506150821E-3</v>
      </c>
      <c r="N88" s="394">
        <f t="shared" si="91"/>
        <v>0.16407570351691378</v>
      </c>
      <c r="O88" s="395">
        <f t="shared" si="92"/>
        <v>0.18589759138428696</v>
      </c>
      <c r="P88" s="386">
        <f t="shared" si="93"/>
        <v>0.1772405159948012</v>
      </c>
      <c r="R88" s="401">
        <v>1036.6429999999998</v>
      </c>
      <c r="S88" s="369">
        <v>1394.3109999999999</v>
      </c>
      <c r="T88" s="374">
        <v>2430.9539999999997</v>
      </c>
      <c r="U88" s="19">
        <v>1135.0060000000003</v>
      </c>
      <c r="V88" s="119">
        <v>1638.9210000000005</v>
      </c>
      <c r="W88" s="375">
        <v>2773.9270000000006</v>
      </c>
      <c r="X88" s="345">
        <f t="shared" si="94"/>
        <v>8.0894317869519023E-3</v>
      </c>
      <c r="Y88" s="323">
        <f t="shared" si="95"/>
        <v>4.7885824390498039E-3</v>
      </c>
      <c r="Z88" s="399">
        <f t="shared" si="96"/>
        <v>5.7973459987095896E-3</v>
      </c>
      <c r="AA88" s="323">
        <f t="shared" si="97"/>
        <v>8.7944315286653512E-3</v>
      </c>
      <c r="AB88" s="323">
        <f t="shared" si="98"/>
        <v>5.7901384172987184E-3</v>
      </c>
      <c r="AC88" s="399">
        <f t="shared" si="99"/>
        <v>6.7309786297791458E-3</v>
      </c>
      <c r="AE88" s="394">
        <f t="shared" si="100"/>
        <v>9.488608903933228E-2</v>
      </c>
      <c r="AF88" s="395">
        <f t="shared" si="101"/>
        <v>0.17543431845549565</v>
      </c>
      <c r="AG88" s="386">
        <f t="shared" si="102"/>
        <v>0.14108576303788592</v>
      </c>
      <c r="AI88" s="27">
        <f t="shared" si="103"/>
        <v>3.4761481610644616</v>
      </c>
      <c r="AJ88" s="28">
        <f t="shared" si="104"/>
        <v>3.0745760170409064</v>
      </c>
      <c r="AK88" s="402">
        <f t="shared" si="105"/>
        <v>3.233885804821786</v>
      </c>
      <c r="AL88" s="28">
        <f t="shared" si="106"/>
        <v>3.2695350083250281</v>
      </c>
      <c r="AM88" s="28">
        <f t="shared" si="107"/>
        <v>3.0474487775217978</v>
      </c>
      <c r="AN88" s="402">
        <f t="shared" si="108"/>
        <v>3.1345685108825725</v>
      </c>
      <c r="AO88" s="384">
        <f t="shared" si="127"/>
        <v>-5.9437383899127207E-2</v>
      </c>
      <c r="AP88" s="385">
        <f t="shared" si="128"/>
        <v>-8.8230830425903729E-3</v>
      </c>
      <c r="AQ88" s="386">
        <f t="shared" si="129"/>
        <v>-3.0711441260891006E-2</v>
      </c>
    </row>
    <row r="89" spans="1:43" ht="19.5" customHeight="1">
      <c r="A89" s="8" t="s">
        <v>231</v>
      </c>
      <c r="B89" s="19">
        <v>205.94</v>
      </c>
      <c r="C89" s="371">
        <v>383.96000000000009</v>
      </c>
      <c r="D89" s="375">
        <v>589.90000000000009</v>
      </c>
      <c r="E89" s="19">
        <v>203.87000000000003</v>
      </c>
      <c r="F89" s="369">
        <v>420.27000000000004</v>
      </c>
      <c r="G89" s="377">
        <v>624.1400000000001</v>
      </c>
      <c r="H89" s="345">
        <f t="shared" si="85"/>
        <v>4.718217117853913E-4</v>
      </c>
      <c r="I89" s="323">
        <f t="shared" si="86"/>
        <v>3.0267024270975101E-4</v>
      </c>
      <c r="J89" s="399">
        <f t="shared" si="87"/>
        <v>3.4597149796597345E-4</v>
      </c>
      <c r="K89" s="323">
        <f t="shared" si="88"/>
        <v>4.3009445158537701E-4</v>
      </c>
      <c r="L89" s="323">
        <f t="shared" si="89"/>
        <v>3.3349750972338051E-4</v>
      </c>
      <c r="M89" s="399">
        <f t="shared" si="90"/>
        <v>3.5990051167526392E-4</v>
      </c>
      <c r="N89" s="394">
        <f t="shared" si="91"/>
        <v>-1.0051471302320893E-2</v>
      </c>
      <c r="O89" s="395">
        <f t="shared" si="92"/>
        <v>9.4567142410667618E-2</v>
      </c>
      <c r="P89" s="386">
        <f t="shared" si="93"/>
        <v>5.804373622647907E-2</v>
      </c>
      <c r="R89" s="401">
        <v>88.364999999999995</v>
      </c>
      <c r="S89" s="369">
        <v>759.32500000000005</v>
      </c>
      <c r="T89" s="374">
        <v>847.69</v>
      </c>
      <c r="U89" s="19">
        <v>151.63899999999998</v>
      </c>
      <c r="V89" s="119">
        <v>1662.768</v>
      </c>
      <c r="W89" s="375">
        <v>1814.4069999999999</v>
      </c>
      <c r="X89" s="345">
        <f t="shared" si="94"/>
        <v>6.895552662334139E-4</v>
      </c>
      <c r="Y89" s="323">
        <f t="shared" si="95"/>
        <v>2.6078043998300905E-3</v>
      </c>
      <c r="Z89" s="399">
        <f t="shared" si="96"/>
        <v>2.021573517905371E-3</v>
      </c>
      <c r="AA89" s="323">
        <f t="shared" si="97"/>
        <v>1.1749530862174163E-3</v>
      </c>
      <c r="AB89" s="323">
        <f t="shared" si="98"/>
        <v>5.874387402354935E-3</v>
      </c>
      <c r="AC89" s="399">
        <f t="shared" si="99"/>
        <v>4.4026878655140118E-3</v>
      </c>
      <c r="AE89" s="394">
        <f t="shared" si="100"/>
        <v>0.71605273581169004</v>
      </c>
      <c r="AF89" s="395">
        <f t="shared" si="101"/>
        <v>1.1897975175320186</v>
      </c>
      <c r="AG89" s="386">
        <f t="shared" si="102"/>
        <v>1.140413358657056</v>
      </c>
      <c r="AI89" s="27">
        <f t="shared" si="103"/>
        <v>4.2908128581140135</v>
      </c>
      <c r="AJ89" s="28">
        <f t="shared" si="104"/>
        <v>19.776148557141365</v>
      </c>
      <c r="AK89" s="402">
        <f t="shared" si="105"/>
        <v>14.370062722495335</v>
      </c>
      <c r="AL89" s="28">
        <f t="shared" si="106"/>
        <v>7.4380242311276765</v>
      </c>
      <c r="AM89" s="28">
        <f t="shared" si="107"/>
        <v>39.564280105646368</v>
      </c>
      <c r="AN89" s="402">
        <f t="shared" si="108"/>
        <v>29.070513025923663</v>
      </c>
      <c r="AO89" s="384">
        <f t="shared" si="127"/>
        <v>0.73347672739029457</v>
      </c>
      <c r="AP89" s="385">
        <f t="shared" si="128"/>
        <v>1.0006059315002116</v>
      </c>
      <c r="AQ89" s="386">
        <f t="shared" si="129"/>
        <v>1.0229913805745463</v>
      </c>
    </row>
    <row r="90" spans="1:43" ht="19.5" customHeight="1">
      <c r="A90" s="8" t="s">
        <v>186</v>
      </c>
      <c r="B90" s="19">
        <v>5255.46</v>
      </c>
      <c r="C90" s="371">
        <v>5104.8899999999985</v>
      </c>
      <c r="D90" s="375">
        <v>10360.349999999999</v>
      </c>
      <c r="E90" s="19">
        <v>4232.2900000000009</v>
      </c>
      <c r="F90" s="369">
        <v>3280.76</v>
      </c>
      <c r="G90" s="377">
        <v>7513.0500000000011</v>
      </c>
      <c r="H90" s="345">
        <f t="shared" si="85"/>
        <v>1.2040594995725223E-2</v>
      </c>
      <c r="I90" s="323">
        <f t="shared" si="86"/>
        <v>4.0241126557625274E-3</v>
      </c>
      <c r="J90" s="399">
        <f t="shared" si="87"/>
        <v>6.0762600592503338E-3</v>
      </c>
      <c r="K90" s="323">
        <f t="shared" si="88"/>
        <v>8.928652800805785E-3</v>
      </c>
      <c r="L90" s="323">
        <f t="shared" si="89"/>
        <v>2.6033866086089363E-3</v>
      </c>
      <c r="M90" s="399">
        <f t="shared" si="90"/>
        <v>4.3322820829330621E-3</v>
      </c>
      <c r="N90" s="394">
        <f t="shared" si="91"/>
        <v>-0.19468704927827424</v>
      </c>
      <c r="O90" s="395">
        <f t="shared" si="92"/>
        <v>-0.35732993267239821</v>
      </c>
      <c r="P90" s="386">
        <f t="shared" si="93"/>
        <v>-0.27482662265270941</v>
      </c>
      <c r="R90" s="401">
        <v>1265.7299999999998</v>
      </c>
      <c r="S90" s="369">
        <v>1574.838</v>
      </c>
      <c r="T90" s="374">
        <v>2840.5679999999998</v>
      </c>
      <c r="U90" s="19">
        <v>964.15699999999993</v>
      </c>
      <c r="V90" s="119">
        <v>748.45800000000008</v>
      </c>
      <c r="W90" s="375">
        <v>1712.615</v>
      </c>
      <c r="X90" s="345">
        <f t="shared" si="94"/>
        <v>9.8771095697348377E-3</v>
      </c>
      <c r="Y90" s="323">
        <f t="shared" si="95"/>
        <v>5.4085792847853283E-3</v>
      </c>
      <c r="Z90" s="399">
        <f t="shared" si="96"/>
        <v>6.7741946284719922E-3</v>
      </c>
      <c r="AA90" s="323">
        <f t="shared" si="97"/>
        <v>7.4706325071263032E-3</v>
      </c>
      <c r="AB90" s="323">
        <f t="shared" si="98"/>
        <v>2.6442247182961007E-3</v>
      </c>
      <c r="AC90" s="399">
        <f t="shared" si="99"/>
        <v>4.1556879348444318E-3</v>
      </c>
      <c r="AE90" s="394">
        <f t="shared" si="100"/>
        <v>-0.23826013446785643</v>
      </c>
      <c r="AF90" s="395">
        <f t="shared" si="101"/>
        <v>-0.52473968751071531</v>
      </c>
      <c r="AG90" s="386">
        <f t="shared" si="102"/>
        <v>-0.3970871318694007</v>
      </c>
      <c r="AI90" s="27">
        <f t="shared" si="103"/>
        <v>2.4084095397929008</v>
      </c>
      <c r="AJ90" s="28">
        <f t="shared" si="104"/>
        <v>3.0849597150967023</v>
      </c>
      <c r="AK90" s="402">
        <f t="shared" si="105"/>
        <v>2.7417683765509855</v>
      </c>
      <c r="AL90" s="28">
        <f t="shared" si="106"/>
        <v>2.2780976728910347</v>
      </c>
      <c r="AM90" s="28">
        <f t="shared" si="107"/>
        <v>2.2813555395700997</v>
      </c>
      <c r="AN90" s="402">
        <f t="shared" si="108"/>
        <v>2.2795203013423309</v>
      </c>
      <c r="AO90" s="384">
        <f t="shared" si="127"/>
        <v>-5.4107021562898996E-2</v>
      </c>
      <c r="AP90" s="385">
        <f t="shared" si="128"/>
        <v>-0.2604909787294945</v>
      </c>
      <c r="AQ90" s="386">
        <f t="shared" si="129"/>
        <v>-0.16859486715290689</v>
      </c>
    </row>
    <row r="91" spans="1:43" ht="19.5" customHeight="1">
      <c r="A91" s="8" t="s">
        <v>185</v>
      </c>
      <c r="B91" s="19">
        <v>1230.6199999999999</v>
      </c>
      <c r="C91" s="371">
        <v>2199.7599999999998</v>
      </c>
      <c r="D91" s="375">
        <v>3430.3799999999997</v>
      </c>
      <c r="E91" s="19">
        <v>1914.7300000000005</v>
      </c>
      <c r="F91" s="369">
        <v>2095.77</v>
      </c>
      <c r="G91" s="377">
        <v>4010.5000000000005</v>
      </c>
      <c r="H91" s="345">
        <f t="shared" si="85"/>
        <v>2.8194291296364873E-3</v>
      </c>
      <c r="I91" s="323">
        <f t="shared" si="86"/>
        <v>1.7340397257610211E-3</v>
      </c>
      <c r="J91" s="399">
        <f t="shared" si="87"/>
        <v>2.0118896545050276E-3</v>
      </c>
      <c r="K91" s="323">
        <f t="shared" si="88"/>
        <v>4.0394111408449942E-3</v>
      </c>
      <c r="L91" s="323">
        <f t="shared" si="89"/>
        <v>1.6630596424987961E-3</v>
      </c>
      <c r="M91" s="399">
        <f t="shared" si="90"/>
        <v>2.3125917295376774E-3</v>
      </c>
      <c r="N91" s="394">
        <f t="shared" si="91"/>
        <v>0.55590677869691751</v>
      </c>
      <c r="O91" s="395">
        <f t="shared" si="92"/>
        <v>-4.7273338909699147E-2</v>
      </c>
      <c r="P91" s="386">
        <f t="shared" si="93"/>
        <v>0.16911245984409914</v>
      </c>
      <c r="R91" s="401">
        <v>412.82699999999988</v>
      </c>
      <c r="S91" s="369">
        <v>602.82600000000002</v>
      </c>
      <c r="T91" s="374">
        <v>1015.6529999999999</v>
      </c>
      <c r="U91" s="19">
        <v>697.65</v>
      </c>
      <c r="V91" s="119">
        <v>635.28699999999992</v>
      </c>
      <c r="W91" s="375">
        <v>1332.9369999999999</v>
      </c>
      <c r="X91" s="345">
        <f t="shared" si="94"/>
        <v>3.2214907700259324E-3</v>
      </c>
      <c r="Y91" s="323">
        <f t="shared" si="95"/>
        <v>2.0703286407427308E-3</v>
      </c>
      <c r="Z91" s="399">
        <f t="shared" si="96"/>
        <v>2.4221321570162954E-3</v>
      </c>
      <c r="AA91" s="323">
        <f t="shared" si="97"/>
        <v>5.4056411648690673E-3</v>
      </c>
      <c r="AB91" s="323">
        <f t="shared" si="98"/>
        <v>2.2444032779557095E-3</v>
      </c>
      <c r="AC91" s="399">
        <f t="shared" si="99"/>
        <v>3.2343931407863014E-3</v>
      </c>
      <c r="AE91" s="394">
        <f t="shared" si="100"/>
        <v>0.68993307123807346</v>
      </c>
      <c r="AF91" s="395">
        <f t="shared" si="101"/>
        <v>5.3848042387023613E-2</v>
      </c>
      <c r="AG91" s="386">
        <f t="shared" si="102"/>
        <v>0.31239409522740547</v>
      </c>
      <c r="AI91" s="27">
        <f t="shared" si="103"/>
        <v>3.3546261234174635</v>
      </c>
      <c r="AJ91" s="28">
        <f t="shared" si="104"/>
        <v>2.7404171364148819</v>
      </c>
      <c r="AK91" s="402">
        <f t="shared" si="105"/>
        <v>2.9607594493904466</v>
      </c>
      <c r="AL91" s="28">
        <f t="shared" si="106"/>
        <v>3.6435946582546874</v>
      </c>
      <c r="AM91" s="28">
        <f t="shared" si="107"/>
        <v>3.0312820586228444</v>
      </c>
      <c r="AN91" s="402">
        <f t="shared" si="108"/>
        <v>3.3236180027427995</v>
      </c>
      <c r="AO91" s="384">
        <f t="shared" si="127"/>
        <v>8.6140310188380281E-2</v>
      </c>
      <c r="AP91" s="385">
        <f t="shared" si="128"/>
        <v>0.1061389225541346</v>
      </c>
      <c r="AQ91" s="386">
        <f t="shared" si="129"/>
        <v>0.12255590484632493</v>
      </c>
    </row>
    <row r="92" spans="1:43" ht="19.5" customHeight="1">
      <c r="A92" s="8" t="s">
        <v>187</v>
      </c>
      <c r="B92" s="19">
        <v>3350.5800000000004</v>
      </c>
      <c r="C92" s="371">
        <v>3330.4300000000003</v>
      </c>
      <c r="D92" s="375">
        <v>6681.01</v>
      </c>
      <c r="E92" s="19">
        <v>3422.05</v>
      </c>
      <c r="F92" s="369">
        <v>3174.77</v>
      </c>
      <c r="G92" s="377">
        <v>6596.82</v>
      </c>
      <c r="H92" s="345">
        <f t="shared" si="85"/>
        <v>7.6763930808677119E-3</v>
      </c>
      <c r="I92" s="323">
        <f t="shared" si="86"/>
        <v>2.6253309105840087E-3</v>
      </c>
      <c r="J92" s="399">
        <f t="shared" si="87"/>
        <v>3.9183574124862655E-3</v>
      </c>
      <c r="K92" s="323">
        <f t="shared" si="88"/>
        <v>7.2193295631909505E-3</v>
      </c>
      <c r="L92" s="323">
        <f t="shared" si="89"/>
        <v>2.5192801983117915E-3</v>
      </c>
      <c r="M92" s="399">
        <f t="shared" si="90"/>
        <v>3.803952468083465E-3</v>
      </c>
      <c r="N92" s="394">
        <f t="shared" si="91"/>
        <v>2.1330635292993987E-2</v>
      </c>
      <c r="O92" s="395">
        <f t="shared" si="92"/>
        <v>-4.6738709415901337E-2</v>
      </c>
      <c r="P92" s="386">
        <f t="shared" si="93"/>
        <v>-1.2601388113473937E-2</v>
      </c>
      <c r="R92" s="401">
        <v>667.60399999999993</v>
      </c>
      <c r="S92" s="369">
        <v>677.03600000000006</v>
      </c>
      <c r="T92" s="374">
        <v>1344.6399999999999</v>
      </c>
      <c r="U92" s="19">
        <v>672.06599999999992</v>
      </c>
      <c r="V92" s="119">
        <v>637.14400000000012</v>
      </c>
      <c r="W92" s="375">
        <v>1309.21</v>
      </c>
      <c r="X92" s="345">
        <f t="shared" si="94"/>
        <v>5.2096401738074127E-3</v>
      </c>
      <c r="Y92" s="323">
        <f t="shared" si="95"/>
        <v>2.3251933752258453E-3</v>
      </c>
      <c r="Z92" s="399">
        <f t="shared" si="96"/>
        <v>3.2067012883439435E-3</v>
      </c>
      <c r="AA92" s="323">
        <f t="shared" si="97"/>
        <v>5.207407202908184E-3</v>
      </c>
      <c r="AB92" s="323">
        <f t="shared" si="98"/>
        <v>2.2509638669291408E-3</v>
      </c>
      <c r="AC92" s="399">
        <f t="shared" si="99"/>
        <v>3.176819192391564E-3</v>
      </c>
      <c r="AE92" s="394">
        <f t="shared" si="100"/>
        <v>6.6836028543867171E-3</v>
      </c>
      <c r="AF92" s="395">
        <f t="shared" si="101"/>
        <v>-5.8921534453116133E-2</v>
      </c>
      <c r="AG92" s="386">
        <f t="shared" si="102"/>
        <v>-2.6349059971442053E-2</v>
      </c>
      <c r="AI92" s="27">
        <f t="shared" si="103"/>
        <v>1.9925027905616335</v>
      </c>
      <c r="AJ92" s="28">
        <f t="shared" si="104"/>
        <v>2.0328786372930825</v>
      </c>
      <c r="AK92" s="402">
        <f t="shared" si="105"/>
        <v>2.0126298269273653</v>
      </c>
      <c r="AL92" s="28">
        <f t="shared" si="106"/>
        <v>1.9639280548209403</v>
      </c>
      <c r="AM92" s="28">
        <f t="shared" si="107"/>
        <v>2.0068981375028745</v>
      </c>
      <c r="AN92" s="402">
        <f t="shared" si="108"/>
        <v>1.9846077352421321</v>
      </c>
      <c r="AO92" s="384">
        <f t="shared" si="127"/>
        <v>-1.4341127087023391E-2</v>
      </c>
      <c r="AP92" s="385">
        <f t="shared" si="128"/>
        <v>-1.278015288940358E-2</v>
      </c>
      <c r="AQ92" s="386">
        <f t="shared" si="129"/>
        <v>-1.3923122528703574E-2</v>
      </c>
    </row>
    <row r="93" spans="1:43" ht="19.5" customHeight="1">
      <c r="A93" s="8" t="s">
        <v>230</v>
      </c>
      <c r="B93" s="19">
        <v>425.53000000000003</v>
      </c>
      <c r="C93" s="371">
        <v>2268.0500000000002</v>
      </c>
      <c r="D93" s="375">
        <v>2693.5800000000004</v>
      </c>
      <c r="E93" s="19">
        <v>459.78000000000009</v>
      </c>
      <c r="F93" s="369">
        <v>2251.0300000000002</v>
      </c>
      <c r="G93" s="377">
        <v>2710.8100000000004</v>
      </c>
      <c r="H93" s="345">
        <f t="shared" si="85"/>
        <v>9.7491644661570149E-4</v>
      </c>
      <c r="I93" s="323">
        <f t="shared" si="86"/>
        <v>1.7878717678348024E-3</v>
      </c>
      <c r="J93" s="399">
        <f t="shared" si="87"/>
        <v>1.5797625148180824E-3</v>
      </c>
      <c r="K93" s="323">
        <f t="shared" si="88"/>
        <v>9.699751162501821E-4</v>
      </c>
      <c r="L93" s="323">
        <f t="shared" si="89"/>
        <v>1.7862633528746309E-3</v>
      </c>
      <c r="M93" s="399">
        <f t="shared" si="90"/>
        <v>1.5631459384984493E-3</v>
      </c>
      <c r="N93" s="394">
        <f t="shared" si="91"/>
        <v>8.0487862195380011E-2</v>
      </c>
      <c r="O93" s="395">
        <f t="shared" si="92"/>
        <v>-7.5042437336037479E-3</v>
      </c>
      <c r="P93" s="386">
        <f t="shared" si="93"/>
        <v>6.3966913921249847E-3</v>
      </c>
      <c r="R93" s="401">
        <v>205.078</v>
      </c>
      <c r="S93" s="369">
        <v>917.90299999999991</v>
      </c>
      <c r="T93" s="374">
        <v>1122.981</v>
      </c>
      <c r="U93" s="19">
        <v>217.27900000000005</v>
      </c>
      <c r="V93" s="119">
        <v>819.17900000000009</v>
      </c>
      <c r="W93" s="375">
        <v>1036.4580000000001</v>
      </c>
      <c r="X93" s="345">
        <f t="shared" si="94"/>
        <v>1.6003238260466934E-3</v>
      </c>
      <c r="Y93" s="323">
        <f t="shared" si="95"/>
        <v>3.1524202179794409E-3</v>
      </c>
      <c r="Z93" s="399">
        <f t="shared" si="96"/>
        <v>2.6780882760335631E-3</v>
      </c>
      <c r="AA93" s="323">
        <f t="shared" si="97"/>
        <v>1.6835552306480133E-3</v>
      </c>
      <c r="AB93" s="323">
        <f t="shared" si="98"/>
        <v>2.8940746982583942E-3</v>
      </c>
      <c r="AC93" s="399">
        <f t="shared" si="99"/>
        <v>2.5149820628529995E-3</v>
      </c>
      <c r="AE93" s="394">
        <f t="shared" si="100"/>
        <v>5.9494436263275684E-2</v>
      </c>
      <c r="AF93" s="395">
        <f t="shared" si="101"/>
        <v>-0.1075538482824436</v>
      </c>
      <c r="AG93" s="386">
        <f t="shared" si="102"/>
        <v>-7.704760810734991E-2</v>
      </c>
      <c r="AI93" s="27">
        <f t="shared" si="103"/>
        <v>4.8193546870960917</v>
      </c>
      <c r="AJ93" s="28">
        <f t="shared" si="104"/>
        <v>4.0471021361962913</v>
      </c>
      <c r="AK93" s="402">
        <f t="shared" si="105"/>
        <v>4.1691020871850837</v>
      </c>
      <c r="AL93" s="28">
        <f t="shared" si="106"/>
        <v>4.7257166470920877</v>
      </c>
      <c r="AM93" s="28">
        <f t="shared" si="107"/>
        <v>3.6391296428745949</v>
      </c>
      <c r="AN93" s="402">
        <f t="shared" si="108"/>
        <v>3.8234254706157933</v>
      </c>
      <c r="AO93" s="384">
        <f t="shared" si="127"/>
        <v>-1.942958053175076E-2</v>
      </c>
      <c r="AP93" s="385">
        <f t="shared" si="128"/>
        <v>-0.10080607792743608</v>
      </c>
      <c r="AQ93" s="386">
        <f t="shared" si="129"/>
        <v>-8.2913924710988823E-2</v>
      </c>
    </row>
    <row r="94" spans="1:43" ht="19.5" customHeight="1">
      <c r="A94" s="8" t="s">
        <v>232</v>
      </c>
      <c r="B94" s="19">
        <v>49.39</v>
      </c>
      <c r="C94" s="371">
        <v>3642.9999999999995</v>
      </c>
      <c r="D94" s="375">
        <v>3692.3899999999994</v>
      </c>
      <c r="E94" s="19">
        <v>148.76999999999998</v>
      </c>
      <c r="F94" s="369">
        <v>3424.85</v>
      </c>
      <c r="G94" s="377">
        <v>3573.62</v>
      </c>
      <c r="H94" s="345">
        <f t="shared" si="85"/>
        <v>1.1315564895154159E-4</v>
      </c>
      <c r="I94" s="323">
        <f t="shared" si="86"/>
        <v>2.8717254250224568E-3</v>
      </c>
      <c r="J94" s="399">
        <f t="shared" si="87"/>
        <v>2.1655563644254624E-3</v>
      </c>
      <c r="K94" s="323">
        <f t="shared" si="88"/>
        <v>3.1385270791365336E-4</v>
      </c>
      <c r="L94" s="323">
        <f t="shared" si="89"/>
        <v>2.717726571432935E-3</v>
      </c>
      <c r="M94" s="399">
        <f t="shared" si="90"/>
        <v>2.0606717507818061E-3</v>
      </c>
      <c r="N94" s="394">
        <f t="shared" ref="N94:N95" si="130">(E94-B94)/B94</f>
        <v>2.012148208139299</v>
      </c>
      <c r="O94" s="395">
        <f t="shared" ref="O94:O95" si="131">(F94-C94)/C94</f>
        <v>-5.9881965413120963E-2</v>
      </c>
      <c r="P94" s="386">
        <f t="shared" ref="P94:P95" si="132">(G94-D94)/D94</f>
        <v>-3.2166157962728627E-2</v>
      </c>
      <c r="R94" s="401">
        <v>18.137</v>
      </c>
      <c r="S94" s="369">
        <v>995.84200000000021</v>
      </c>
      <c r="T94" s="374">
        <v>1013.9790000000003</v>
      </c>
      <c r="U94" s="19">
        <v>32.699999999999996</v>
      </c>
      <c r="V94" s="119">
        <v>952.80400000000009</v>
      </c>
      <c r="W94" s="375">
        <v>985.50400000000013</v>
      </c>
      <c r="X94" s="345">
        <f t="shared" si="94"/>
        <v>1.4153187193657475E-4</v>
      </c>
      <c r="Y94" s="323">
        <f t="shared" si="95"/>
        <v>3.4200917250658113E-3</v>
      </c>
      <c r="Z94" s="399">
        <f t="shared" si="96"/>
        <v>2.4181399970651658E-3</v>
      </c>
      <c r="AA94" s="323">
        <f t="shared" si="97"/>
        <v>2.5337126939184191E-4</v>
      </c>
      <c r="AB94" s="323">
        <f t="shared" si="98"/>
        <v>3.3661580055145347E-3</v>
      </c>
      <c r="AC94" s="399">
        <f t="shared" si="99"/>
        <v>2.3913413595822337E-3</v>
      </c>
      <c r="AE94" s="394">
        <f t="shared" ref="AE94:AE95" si="133">(U94-R94)/R94</f>
        <v>0.80294425759497134</v>
      </c>
      <c r="AF94" s="395">
        <f t="shared" ref="AF94:AF95" si="134">(V94-S94)/S94</f>
        <v>-4.3217699193245633E-2</v>
      </c>
      <c r="AG94" s="386">
        <f t="shared" ref="AG94:AG95" si="135">(W94-T94)/T94</f>
        <v>-2.808243563229626E-2</v>
      </c>
      <c r="AI94" s="27">
        <f t="shared" ref="AI94:AI95" si="136">(R94/B94)*10</f>
        <v>3.6722008503745696</v>
      </c>
      <c r="AJ94" s="28">
        <f t="shared" ref="AJ94:AJ95" si="137">(S94/C94)*10</f>
        <v>2.7335767224814722</v>
      </c>
      <c r="AK94" s="402">
        <f t="shared" ref="AK94:AK95" si="138">(T94/D94)*10</f>
        <v>2.7461319091428598</v>
      </c>
      <c r="AL94" s="28">
        <f t="shared" ref="AL94:AL95" si="139">(U94/E94)*10</f>
        <v>2.1980237951199837</v>
      </c>
      <c r="AM94" s="28">
        <f t="shared" ref="AM94:AM95" si="140">(V94/F94)*10</f>
        <v>2.7820313298392634</v>
      </c>
      <c r="AN94" s="402">
        <f t="shared" ref="AN94:AN95" si="141">(W94/G94)*10</f>
        <v>2.7577190635825861</v>
      </c>
      <c r="AO94" s="384">
        <f t="shared" ref="AO94:AO95" si="142">(AL94-AI94)/AI94</f>
        <v>-0.40144238164538787</v>
      </c>
      <c r="AP94" s="385">
        <f t="shared" ref="AP94:AP95" si="143">(AM94-AJ94)/AJ94</f>
        <v>1.7725716991694784E-2</v>
      </c>
      <c r="AQ94" s="386">
        <f t="shared" ref="AQ94:AQ95" si="144">(AN94-AK94)/AK94</f>
        <v>4.2194456869127641E-3</v>
      </c>
    </row>
    <row r="95" spans="1:43" ht="19.5" customHeight="1">
      <c r="A95" s="8" t="s">
        <v>179</v>
      </c>
      <c r="B95" s="19">
        <v>1287.1099999999997</v>
      </c>
      <c r="C95" s="371">
        <v>1315.59</v>
      </c>
      <c r="D95" s="375">
        <v>2602.6999999999998</v>
      </c>
      <c r="E95" s="19">
        <v>2254.5699999999997</v>
      </c>
      <c r="F95" s="369">
        <v>1883.77</v>
      </c>
      <c r="G95" s="377">
        <v>4138.34</v>
      </c>
      <c r="H95" s="345">
        <f t="shared" si="85"/>
        <v>2.9488513326993049E-3</v>
      </c>
      <c r="I95" s="323">
        <f t="shared" si="86"/>
        <v>1.0370610079344755E-3</v>
      </c>
      <c r="J95" s="399">
        <f t="shared" si="87"/>
        <v>1.5264621423224935E-3</v>
      </c>
      <c r="K95" s="323">
        <f t="shared" si="88"/>
        <v>4.7563547736834411E-3</v>
      </c>
      <c r="L95" s="323">
        <f t="shared" si="89"/>
        <v>1.4948309512732587E-3</v>
      </c>
      <c r="M95" s="399">
        <f t="shared" si="90"/>
        <v>2.386308654286236E-3</v>
      </c>
      <c r="N95" s="394">
        <f t="shared" si="130"/>
        <v>0.75165292787718241</v>
      </c>
      <c r="O95" s="395">
        <f t="shared" si="131"/>
        <v>0.43188227335264034</v>
      </c>
      <c r="P95" s="386">
        <f t="shared" si="132"/>
        <v>0.59001805817036168</v>
      </c>
      <c r="R95" s="401">
        <v>381.09800000000013</v>
      </c>
      <c r="S95" s="369">
        <v>522.72400000000016</v>
      </c>
      <c r="T95" s="374">
        <v>903.82200000000034</v>
      </c>
      <c r="U95" s="19">
        <v>541.44399999999996</v>
      </c>
      <c r="V95" s="119">
        <v>424.541</v>
      </c>
      <c r="W95" s="375">
        <v>965.9849999999999</v>
      </c>
      <c r="X95" s="345">
        <f t="shared" si="94"/>
        <v>2.973893881638903E-3</v>
      </c>
      <c r="Y95" s="323">
        <f t="shared" si="95"/>
        <v>1.7952285873595424E-3</v>
      </c>
      <c r="Z95" s="399">
        <f t="shared" si="96"/>
        <v>2.1554372708186588E-3</v>
      </c>
      <c r="AA95" s="323">
        <f t="shared" si="97"/>
        <v>4.195301332862277E-3</v>
      </c>
      <c r="AB95" s="323">
        <f t="shared" si="98"/>
        <v>1.4998594525412845E-3</v>
      </c>
      <c r="AC95" s="399">
        <f t="shared" si="99"/>
        <v>2.343978191094144E-3</v>
      </c>
      <c r="AE95" s="394">
        <f t="shared" si="133"/>
        <v>0.42074741929897241</v>
      </c>
      <c r="AF95" s="395">
        <f t="shared" si="134"/>
        <v>-0.18782952380223622</v>
      </c>
      <c r="AG95" s="386">
        <f t="shared" si="135"/>
        <v>6.8777923086624948E-2</v>
      </c>
      <c r="AI95" s="27">
        <f t="shared" si="136"/>
        <v>2.9608813543519998</v>
      </c>
      <c r="AJ95" s="28">
        <f t="shared" si="137"/>
        <v>3.9733047530005559</v>
      </c>
      <c r="AK95" s="402">
        <f t="shared" si="138"/>
        <v>3.4726322664924902</v>
      </c>
      <c r="AL95" s="28">
        <f t="shared" si="139"/>
        <v>2.4015399832340538</v>
      </c>
      <c r="AM95" s="28">
        <f t="shared" si="140"/>
        <v>2.2536774659326775</v>
      </c>
      <c r="AN95" s="402">
        <f t="shared" si="141"/>
        <v>2.3342330499668944</v>
      </c>
      <c r="AO95" s="384">
        <f t="shared" si="142"/>
        <v>-0.18891043043511618</v>
      </c>
      <c r="AP95" s="385">
        <f t="shared" si="143"/>
        <v>-0.43279521556187006</v>
      </c>
      <c r="AQ95" s="386">
        <f t="shared" si="144"/>
        <v>-0.3278202611632785</v>
      </c>
    </row>
    <row r="96" spans="1:43" ht="19.5" customHeight="1" thickBot="1">
      <c r="A96" s="8" t="s">
        <v>17</v>
      </c>
      <c r="B96" s="19">
        <f t="shared" ref="B96:G96" si="145">B97-SUM(B69:B95)</f>
        <v>13369.749999999825</v>
      </c>
      <c r="C96" s="371">
        <f t="shared" si="145"/>
        <v>46310.560000000056</v>
      </c>
      <c r="D96" s="376">
        <f t="shared" si="145"/>
        <v>59680.309999999357</v>
      </c>
      <c r="E96" s="21">
        <f t="shared" si="145"/>
        <v>13112.510000000126</v>
      </c>
      <c r="F96" s="119">
        <f t="shared" si="145"/>
        <v>44303.539999999339</v>
      </c>
      <c r="G96" s="375">
        <f t="shared" si="145"/>
        <v>57416.050000000279</v>
      </c>
      <c r="H96" s="345">
        <f t="shared" si="85"/>
        <v>3.063095237031491E-2</v>
      </c>
      <c r="I96" s="323">
        <f t="shared" si="86"/>
        <v>3.6505960087572925E-2</v>
      </c>
      <c r="J96" s="399">
        <f t="shared" si="87"/>
        <v>3.5002010933672556E-2</v>
      </c>
      <c r="K96" s="323">
        <f t="shared" si="88"/>
        <v>2.7662813544699193E-2</v>
      </c>
      <c r="L96" s="323">
        <f t="shared" si="89"/>
        <v>3.5156257315368582E-2</v>
      </c>
      <c r="M96" s="399">
        <f t="shared" si="90"/>
        <v>3.3108061930612734E-2</v>
      </c>
      <c r="N96" s="396">
        <f t="shared" si="91"/>
        <v>-1.9240449522220163E-2</v>
      </c>
      <c r="O96" s="397">
        <f t="shared" si="92"/>
        <v>-4.3338279649408576E-2</v>
      </c>
      <c r="P96" s="388">
        <f t="shared" si="93"/>
        <v>-3.7939816331367955E-2</v>
      </c>
      <c r="R96" s="19">
        <f t="shared" ref="R96:W96" si="146">R97-SUM(R69:R95)</f>
        <v>3432.3270000000048</v>
      </c>
      <c r="S96" s="119">
        <f t="shared" si="146"/>
        <v>11765.273000000219</v>
      </c>
      <c r="T96" s="375">
        <f t="shared" si="146"/>
        <v>15197.600000000093</v>
      </c>
      <c r="U96" s="119">
        <f t="shared" si="146"/>
        <v>3520.6899999999732</v>
      </c>
      <c r="V96" s="123">
        <f t="shared" si="146"/>
        <v>12157.498999999836</v>
      </c>
      <c r="W96" s="376">
        <f t="shared" si="146"/>
        <v>15678.189000000013</v>
      </c>
      <c r="X96" s="345">
        <f t="shared" si="94"/>
        <v>2.6784124464269091E-2</v>
      </c>
      <c r="Y96" s="323">
        <f t="shared" si="95"/>
        <v>4.0406322318641864E-2</v>
      </c>
      <c r="Z96" s="399">
        <f t="shared" si="96"/>
        <v>3.6243279613678174E-2</v>
      </c>
      <c r="AA96" s="323">
        <f t="shared" si="97"/>
        <v>2.7279562520952819E-2</v>
      </c>
      <c r="AB96" s="323">
        <f t="shared" si="98"/>
        <v>4.2951186798002944E-2</v>
      </c>
      <c r="AC96" s="399">
        <f t="shared" si="99"/>
        <v>3.804337861545691E-2</v>
      </c>
      <c r="AE96" s="396">
        <f t="shared" si="100"/>
        <v>2.5744341958085091E-2</v>
      </c>
      <c r="AF96" s="397">
        <f t="shared" si="101"/>
        <v>3.333760296081608E-2</v>
      </c>
      <c r="AG96" s="388">
        <f t="shared" si="102"/>
        <v>3.1622690424798455E-2</v>
      </c>
      <c r="AI96" s="27">
        <f t="shared" si="103"/>
        <v>2.5672334935208587</v>
      </c>
      <c r="AJ96" s="28">
        <f t="shared" si="104"/>
        <v>2.5405162451069918</v>
      </c>
      <c r="AK96" s="402">
        <f t="shared" si="105"/>
        <v>2.5465015178373331</v>
      </c>
      <c r="AL96" s="28">
        <f t="shared" si="106"/>
        <v>2.6849855595915195</v>
      </c>
      <c r="AM96" s="28">
        <f t="shared" si="107"/>
        <v>2.7441371502141854</v>
      </c>
      <c r="AN96" s="402">
        <f t="shared" si="108"/>
        <v>2.7306282825098451</v>
      </c>
      <c r="AO96" s="387">
        <f t="shared" si="127"/>
        <v>4.5867298930090117E-2</v>
      </c>
      <c r="AP96" s="385">
        <f t="shared" si="128"/>
        <v>8.0149420614556321E-2</v>
      </c>
      <c r="AQ96" s="386">
        <f t="shared" si="129"/>
        <v>7.2305774562775552E-2</v>
      </c>
    </row>
    <row r="97" spans="1:43" ht="25.5" customHeight="1" thickBot="1">
      <c r="A97" s="12" t="s">
        <v>18</v>
      </c>
      <c r="B97" s="17">
        <v>436478.42999999982</v>
      </c>
      <c r="C97" s="372">
        <v>1268575.32</v>
      </c>
      <c r="D97" s="18">
        <v>1705053.7499999991</v>
      </c>
      <c r="E97" s="17">
        <v>474012.16000000015</v>
      </c>
      <c r="F97" s="373">
        <v>1260189.3199999994</v>
      </c>
      <c r="G97" s="378">
        <v>1734201.4800000004</v>
      </c>
      <c r="H97" s="334">
        <f t="shared" ref="H97:M97" si="147">SUM(H69:H96)</f>
        <v>1</v>
      </c>
      <c r="I97" s="338">
        <f t="shared" si="147"/>
        <v>1</v>
      </c>
      <c r="J97" s="335">
        <f t="shared" si="147"/>
        <v>1.0000000000000007</v>
      </c>
      <c r="K97" s="338">
        <f t="shared" si="147"/>
        <v>0.99999999999999989</v>
      </c>
      <c r="L97" s="338">
        <f t="shared" si="147"/>
        <v>0.99999999999999989</v>
      </c>
      <c r="M97" s="335">
        <f t="shared" si="147"/>
        <v>1</v>
      </c>
      <c r="N97" s="389">
        <f t="shared" si="91"/>
        <v>8.5992176062400949E-2</v>
      </c>
      <c r="O97" s="390">
        <f t="shared" si="92"/>
        <v>-6.6105653072303962E-3</v>
      </c>
      <c r="P97" s="391">
        <f t="shared" si="93"/>
        <v>1.709490389965794E-2</v>
      </c>
      <c r="R97" s="17">
        <v>128147.81399999998</v>
      </c>
      <c r="S97" s="372">
        <v>291174.06200000021</v>
      </c>
      <c r="T97" s="18">
        <v>419321.87600000016</v>
      </c>
      <c r="U97" s="17">
        <v>129059.62099999993</v>
      </c>
      <c r="V97" s="373">
        <v>283053.85499999992</v>
      </c>
      <c r="W97" s="378">
        <v>412113.47599999997</v>
      </c>
      <c r="X97" s="334">
        <f t="shared" ref="X97:AC97" si="148">SUM(X69:X96)</f>
        <v>1</v>
      </c>
      <c r="Y97" s="338">
        <f t="shared" si="148"/>
        <v>1</v>
      </c>
      <c r="Z97" s="335">
        <f t="shared" si="148"/>
        <v>0.99999999999999967</v>
      </c>
      <c r="AA97" s="338">
        <f t="shared" si="148"/>
        <v>1.0000000000000002</v>
      </c>
      <c r="AB97" s="338">
        <f t="shared" si="148"/>
        <v>0.99999999999999978</v>
      </c>
      <c r="AC97" s="335">
        <f t="shared" si="148"/>
        <v>0.99999999999999989</v>
      </c>
      <c r="AE97" s="389">
        <f t="shared" si="100"/>
        <v>7.1152754895993982E-3</v>
      </c>
      <c r="AF97" s="390">
        <f t="shared" si="101"/>
        <v>-2.7887810281673649E-2</v>
      </c>
      <c r="AG97" s="391">
        <f t="shared" si="102"/>
        <v>-1.7190612778810031E-2</v>
      </c>
      <c r="AI97" s="403">
        <f t="shared" si="103"/>
        <v>2.9359483812292861</v>
      </c>
      <c r="AJ97" s="404">
        <f t="shared" si="104"/>
        <v>2.29528398834056</v>
      </c>
      <c r="AK97" s="405">
        <f t="shared" si="105"/>
        <v>2.459288312758471</v>
      </c>
      <c r="AL97" s="404">
        <f t="shared" si="106"/>
        <v>2.722706965998507</v>
      </c>
      <c r="AM97" s="404">
        <f t="shared" si="107"/>
        <v>2.2461216779713706</v>
      </c>
      <c r="AN97" s="405">
        <f t="shared" si="108"/>
        <v>2.3763875233228369</v>
      </c>
      <c r="AO97" s="389">
        <f t="shared" si="127"/>
        <v>-7.2631186772260145E-2</v>
      </c>
      <c r="AP97" s="390">
        <f t="shared" si="128"/>
        <v>-2.1418835585888724E-2</v>
      </c>
      <c r="AQ97" s="391">
        <f t="shared" si="129"/>
        <v>-3.3709260116252152E-2</v>
      </c>
    </row>
  </sheetData>
  <mergeCells count="66">
    <mergeCell ref="AO67:AQ67"/>
    <mergeCell ref="X66:AC66"/>
    <mergeCell ref="AE66:AG66"/>
    <mergeCell ref="AI66:AN66"/>
    <mergeCell ref="AO66:AQ66"/>
    <mergeCell ref="AI67:AK67"/>
    <mergeCell ref="AL67:AN67"/>
    <mergeCell ref="X67:Z67"/>
    <mergeCell ref="AA67:AC67"/>
    <mergeCell ref="AE67:AG67"/>
    <mergeCell ref="A66:A68"/>
    <mergeCell ref="B66:G66"/>
    <mergeCell ref="H66:M66"/>
    <mergeCell ref="N66:P66"/>
    <mergeCell ref="R66:W66"/>
    <mergeCell ref="R67:T67"/>
    <mergeCell ref="U67:W67"/>
    <mergeCell ref="B67:D67"/>
    <mergeCell ref="E67:G67"/>
    <mergeCell ref="H67:J67"/>
    <mergeCell ref="K67:M67"/>
    <mergeCell ref="N67:P67"/>
    <mergeCell ref="AI37:AN37"/>
    <mergeCell ref="AO37:AQ37"/>
    <mergeCell ref="B38:D38"/>
    <mergeCell ref="E38:G38"/>
    <mergeCell ref="H38:J38"/>
    <mergeCell ref="K38:M38"/>
    <mergeCell ref="N38:P38"/>
    <mergeCell ref="R38:T38"/>
    <mergeCell ref="U38:W38"/>
    <mergeCell ref="X38:Z38"/>
    <mergeCell ref="AA38:AC38"/>
    <mergeCell ref="AE38:AG38"/>
    <mergeCell ref="AI38:AK38"/>
    <mergeCell ref="AL38:AN38"/>
    <mergeCell ref="AO38:AQ38"/>
    <mergeCell ref="X37:AC37"/>
    <mergeCell ref="X5:Z5"/>
    <mergeCell ref="AA5:AC5"/>
    <mergeCell ref="AE37:AG37"/>
    <mergeCell ref="A4:A6"/>
    <mergeCell ref="B4:G4"/>
    <mergeCell ref="B5:D5"/>
    <mergeCell ref="E5:G5"/>
    <mergeCell ref="R4:W4"/>
    <mergeCell ref="A37:A39"/>
    <mergeCell ref="B37:G37"/>
    <mergeCell ref="H37:M37"/>
    <mergeCell ref="N37:P37"/>
    <mergeCell ref="R37:W37"/>
    <mergeCell ref="AE4:AG4"/>
    <mergeCell ref="AE5:AG5"/>
    <mergeCell ref="X4:AC4"/>
    <mergeCell ref="AO4:AQ4"/>
    <mergeCell ref="AO5:AQ5"/>
    <mergeCell ref="AI4:AN4"/>
    <mergeCell ref="AI5:AK5"/>
    <mergeCell ref="AL5:AN5"/>
    <mergeCell ref="R5:T5"/>
    <mergeCell ref="H4:M4"/>
    <mergeCell ref="H5:J5"/>
    <mergeCell ref="K5:M5"/>
    <mergeCell ref="U5:W5"/>
    <mergeCell ref="N4:P4"/>
    <mergeCell ref="N5:P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X40:AC63 H69:P95 H96:P9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63228B5E-1B22-4683-B9E0-192081A924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351" id="{0822BA1B-411E-4E1F-984E-3544F86596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58" id="{B47FF87F-7C8A-4CDD-8701-261A8AA44E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16" id="{539B4083-C97E-498D-ACB0-1E91BE6F0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353" id="{FD7F9DF9-5108-4EAE-ADF7-30F3A62C76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0" id="{DE27C840-A7FD-4C16-8AFE-5B0F644FB1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23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355" id="{5E26E2B2-9110-4D30-970A-78E8D8CB9C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2" id="{A07927AE-1D24-4D84-A093-4AC20E303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9" id="{310295A7-2854-44ED-98D6-79D0DE1765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357" id="{17133D98-3F48-4430-9645-49FC28CB98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64" id="{273E794E-2C67-4C26-8D20-F3EB53C434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5C42-B3A2-4C57-80CB-B358B3F2BA44}">
  <sheetPr>
    <pageSetUpPr fitToPage="1"/>
  </sheetPr>
  <dimension ref="A1:AG57"/>
  <sheetViews>
    <sheetView showGridLines="0" topLeftCell="A16" workbookViewId="0">
      <selection activeCell="X18" sqref="X18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220</v>
      </c>
      <c r="B1" s="4"/>
    </row>
    <row r="3" spans="1:33">
      <c r="A3" s="1" t="s">
        <v>209</v>
      </c>
    </row>
    <row r="4" spans="1:33" ht="15.75" thickBot="1"/>
    <row r="5" spans="1:33" ht="21.75" customHeight="1">
      <c r="A5" s="439" t="s">
        <v>16</v>
      </c>
      <c r="B5" s="422"/>
      <c r="C5" s="422"/>
      <c r="D5" s="422"/>
      <c r="E5" s="430" t="s">
        <v>204</v>
      </c>
      <c r="F5" s="474"/>
      <c r="G5" s="474"/>
      <c r="H5" s="474"/>
      <c r="I5" s="474"/>
      <c r="J5" s="431"/>
      <c r="L5" s="478" t="s">
        <v>205</v>
      </c>
      <c r="M5" s="474"/>
      <c r="N5" s="474"/>
      <c r="O5" s="474"/>
      <c r="P5" s="474"/>
      <c r="Q5" s="431"/>
      <c r="S5" s="480" t="s">
        <v>206</v>
      </c>
      <c r="T5" s="480"/>
      <c r="U5" s="480"/>
    </row>
    <row r="6" spans="1:33" ht="18.75" customHeight="1">
      <c r="A6" s="457"/>
      <c r="B6" s="423"/>
      <c r="C6" s="423"/>
      <c r="D6" s="423"/>
      <c r="E6" s="472">
        <v>2024</v>
      </c>
      <c r="F6" s="470"/>
      <c r="G6" s="471"/>
      <c r="H6" s="475">
        <v>2025</v>
      </c>
      <c r="I6" s="476"/>
      <c r="J6" s="477"/>
      <c r="L6" s="469">
        <f>E6</f>
        <v>2024</v>
      </c>
      <c r="M6" s="470"/>
      <c r="N6" s="471"/>
      <c r="O6" s="472">
        <v>2025</v>
      </c>
      <c r="P6" s="470"/>
      <c r="Q6" s="473"/>
      <c r="S6" s="483" t="s">
        <v>203</v>
      </c>
      <c r="T6" s="482" t="s">
        <v>202</v>
      </c>
      <c r="U6" s="423" t="s">
        <v>12</v>
      </c>
    </row>
    <row r="7" spans="1:33" ht="18.75" customHeight="1" thickBot="1">
      <c r="A7" s="440"/>
      <c r="B7" s="463"/>
      <c r="C7" s="463"/>
      <c r="D7" s="463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29"/>
      <c r="T7" s="417"/>
      <c r="U7" s="463"/>
    </row>
    <row r="8" spans="1:33" ht="24" customHeight="1" thickBot="1">
      <c r="A8" s="12" t="s">
        <v>20</v>
      </c>
      <c r="B8" s="13"/>
      <c r="C8" s="13"/>
      <c r="D8" s="13"/>
      <c r="E8" s="17">
        <v>252559.26000000015</v>
      </c>
      <c r="F8" s="340">
        <v>311201.80000000022</v>
      </c>
      <c r="G8" s="162">
        <v>563761.06000000041</v>
      </c>
      <c r="H8" s="17">
        <v>259785.41999999978</v>
      </c>
      <c r="I8" s="340">
        <v>307046.06</v>
      </c>
      <c r="J8" s="18">
        <v>566831.47999999975</v>
      </c>
      <c r="L8" s="334">
        <f t="shared" ref="L8:Q8" si="0">E8/E16</f>
        <v>0.40200370848552647</v>
      </c>
      <c r="M8" s="343">
        <f t="shared" si="0"/>
        <v>0.34271242918615935</v>
      </c>
      <c r="N8" s="338">
        <f t="shared" si="0"/>
        <v>0.36695877292070622</v>
      </c>
      <c r="O8" s="334">
        <f t="shared" si="0"/>
        <v>0.38630354256809524</v>
      </c>
      <c r="P8" s="343">
        <f t="shared" si="0"/>
        <v>0.34065179189856937</v>
      </c>
      <c r="Q8" s="335">
        <f t="shared" si="0"/>
        <v>0.36015846397311541</v>
      </c>
      <c r="S8" s="325">
        <f t="shared" ref="S8:U19" si="1">(H8-E8)/E8</f>
        <v>2.8611740468354321E-2</v>
      </c>
      <c r="T8" s="329">
        <f t="shared" si="1"/>
        <v>-1.33538430690318E-2</v>
      </c>
      <c r="U8" s="164">
        <f t="shared" si="1"/>
        <v>5.446314436827796E-3</v>
      </c>
    </row>
    <row r="9" spans="1:33" s="3" customFormat="1" ht="24" customHeight="1">
      <c r="A9" s="46"/>
      <c r="B9" s="177" t="s">
        <v>33</v>
      </c>
      <c r="C9" s="177"/>
      <c r="D9" s="178"/>
      <c r="E9" s="39">
        <v>243545.10000000015</v>
      </c>
      <c r="F9" s="153">
        <v>243407.21000000025</v>
      </c>
      <c r="G9" s="112">
        <v>486952.31000000041</v>
      </c>
      <c r="H9" s="39">
        <v>252922.53999999978</v>
      </c>
      <c r="I9" s="153">
        <v>235080.24000000002</v>
      </c>
      <c r="J9" s="20">
        <v>488002.7799999998</v>
      </c>
      <c r="K9"/>
      <c r="L9" s="345">
        <f t="shared" ref="L9:Q9" si="2">E9/E8</f>
        <v>0.96430873292866004</v>
      </c>
      <c r="M9" s="346">
        <f t="shared" si="2"/>
        <v>0.78215232045573024</v>
      </c>
      <c r="N9" s="347">
        <f t="shared" si="2"/>
        <v>0.86375655317520517</v>
      </c>
      <c r="O9" s="345">
        <f t="shared" si="2"/>
        <v>0.97358250513058042</v>
      </c>
      <c r="P9" s="346">
        <f t="shared" si="2"/>
        <v>0.76561881302108237</v>
      </c>
      <c r="Q9" s="347">
        <f t="shared" si="2"/>
        <v>0.86093097722801137</v>
      </c>
      <c r="R9"/>
      <c r="S9" s="326">
        <f t="shared" si="1"/>
        <v>3.8503915701854061E-2</v>
      </c>
      <c r="T9" s="330">
        <f t="shared" si="1"/>
        <v>-3.4210038396151971E-2</v>
      </c>
      <c r="U9" s="209">
        <f t="shared" si="1"/>
        <v>2.1572338367167598E-3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9014.1600000000035</v>
      </c>
      <c r="F10" s="154">
        <v>58456.919999999991</v>
      </c>
      <c r="G10" s="119">
        <v>67471.079999999987</v>
      </c>
      <c r="H10" s="19">
        <v>6861.0300000000007</v>
      </c>
      <c r="I10" s="154">
        <v>67981.09</v>
      </c>
      <c r="J10" s="20">
        <v>74842.12</v>
      </c>
      <c r="L10" s="345">
        <f t="shared" ref="L10:Q10" si="3">E10/E8</f>
        <v>3.5691267071340002E-2</v>
      </c>
      <c r="M10" s="346">
        <f t="shared" si="3"/>
        <v>0.18784248677224857</v>
      </c>
      <c r="N10" s="347">
        <f t="shared" si="3"/>
        <v>0.11968027731464805</v>
      </c>
      <c r="O10" s="345">
        <f t="shared" si="3"/>
        <v>2.6410373607571997E-2</v>
      </c>
      <c r="P10" s="346">
        <f t="shared" si="3"/>
        <v>0.22140355749883259</v>
      </c>
      <c r="Q10" s="347">
        <f t="shared" si="3"/>
        <v>0.13203592715069393</v>
      </c>
      <c r="S10" s="326">
        <f t="shared" si="1"/>
        <v>-0.23886085891530681</v>
      </c>
      <c r="T10" s="330">
        <f t="shared" si="1"/>
        <v>0.16292630538865213</v>
      </c>
      <c r="U10" s="209">
        <f t="shared" si="1"/>
        <v>0.10924739903377877</v>
      </c>
    </row>
    <row r="11" spans="1:33" ht="24" customHeight="1" thickBot="1">
      <c r="A11" s="8"/>
      <c r="B11" t="s">
        <v>36</v>
      </c>
      <c r="E11" s="19"/>
      <c r="F11" s="154">
        <v>9337.6699999999983</v>
      </c>
      <c r="G11" s="119">
        <v>9337.6699999999983</v>
      </c>
      <c r="H11" s="19">
        <v>1.85</v>
      </c>
      <c r="I11" s="154">
        <v>3984.7299999999991</v>
      </c>
      <c r="J11" s="20">
        <v>3986.579999999999</v>
      </c>
      <c r="L11" s="345">
        <f t="shared" ref="L11:Q11" si="4">E11/E8</f>
        <v>0</v>
      </c>
      <c r="M11" s="346">
        <f t="shared" si="4"/>
        <v>3.0005192772021214E-2</v>
      </c>
      <c r="N11" s="347">
        <f t="shared" si="4"/>
        <v>1.6563169510146712E-2</v>
      </c>
      <c r="O11" s="345">
        <f t="shared" si="4"/>
        <v>7.121261847566356E-6</v>
      </c>
      <c r="P11" s="346">
        <f t="shared" si="4"/>
        <v>1.2977629480085167E-2</v>
      </c>
      <c r="Q11" s="347">
        <f t="shared" si="4"/>
        <v>7.0330956212947115E-3</v>
      </c>
      <c r="S11" s="326"/>
      <c r="T11" s="330">
        <f t="shared" si="1"/>
        <v>-0.57326292319175975</v>
      </c>
      <c r="U11" s="209">
        <f t="shared" si="1"/>
        <v>-0.57306480096212442</v>
      </c>
    </row>
    <row r="12" spans="1:33" ht="24" customHeight="1" thickBot="1">
      <c r="A12" s="12" t="s">
        <v>21</v>
      </c>
      <c r="B12" s="13"/>
      <c r="C12" s="13"/>
      <c r="D12" s="13"/>
      <c r="E12" s="17">
        <v>375691.81</v>
      </c>
      <c r="F12" s="340">
        <v>596853.39000000199</v>
      </c>
      <c r="G12" s="162">
        <v>972545.20000000205</v>
      </c>
      <c r="H12" s="17">
        <v>412704.96999999986</v>
      </c>
      <c r="I12" s="340">
        <v>594302.67000000074</v>
      </c>
      <c r="J12" s="18">
        <v>1007007.6400000005</v>
      </c>
      <c r="L12" s="334">
        <f t="shared" ref="L12:Q12" si="5">E12/E16</f>
        <v>0.59799629151447353</v>
      </c>
      <c r="M12" s="343">
        <f t="shared" si="5"/>
        <v>0.6572875708138407</v>
      </c>
      <c r="N12" s="411">
        <f t="shared" si="5"/>
        <v>0.63304122707929367</v>
      </c>
      <c r="O12" s="334">
        <f t="shared" si="5"/>
        <v>0.61369645743190493</v>
      </c>
      <c r="P12" s="343">
        <f t="shared" si="5"/>
        <v>0.65934820810143069</v>
      </c>
      <c r="Q12" s="335">
        <f t="shared" si="5"/>
        <v>0.63984153602688454</v>
      </c>
      <c r="S12" s="327">
        <f t="shared" si="1"/>
        <v>9.8520007662663334E-2</v>
      </c>
      <c r="T12" s="331">
        <f t="shared" si="1"/>
        <v>-4.2736123187659941E-3</v>
      </c>
      <c r="U12" s="328">
        <f t="shared" si="1"/>
        <v>3.5435309330608344E-2</v>
      </c>
    </row>
    <row r="13" spans="1:33" s="3" customFormat="1" ht="24" customHeight="1">
      <c r="A13" s="46"/>
      <c r="B13" s="3" t="s">
        <v>33</v>
      </c>
      <c r="E13" s="31">
        <v>366375.03</v>
      </c>
      <c r="F13" s="341">
        <v>545341.020000002</v>
      </c>
      <c r="G13" s="357">
        <v>911716.05000000203</v>
      </c>
      <c r="H13" s="31">
        <v>403079.11999999982</v>
      </c>
      <c r="I13" s="341">
        <v>540646.86000000068</v>
      </c>
      <c r="J13" s="355">
        <v>943725.98000000045</v>
      </c>
      <c r="K13"/>
      <c r="L13" s="336">
        <f>E13/G13</f>
        <v>0.40185212270859905</v>
      </c>
      <c r="M13" s="344">
        <f>F13/G13</f>
        <v>0.59814787729140095</v>
      </c>
      <c r="N13" s="410">
        <f>G13/$G$12</f>
        <v>0.93745365253974844</v>
      </c>
      <c r="O13" s="336">
        <f>H13/J13</f>
        <v>0.42711457408431169</v>
      </c>
      <c r="P13" s="344">
        <f>I13/J13</f>
        <v>0.57288542591568836</v>
      </c>
      <c r="Q13" s="337">
        <f t="shared" ref="Q13:Q15" si="6">O13+P13</f>
        <v>1</v>
      </c>
      <c r="R13"/>
      <c r="S13" s="326">
        <f t="shared" si="1"/>
        <v>0.10018174546447609</v>
      </c>
      <c r="T13" s="330">
        <f t="shared" si="1"/>
        <v>-8.6077515313285908E-3</v>
      </c>
      <c r="U13" s="209">
        <f t="shared" si="1"/>
        <v>3.5109538764836211E-2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8548.7999999999975</v>
      </c>
      <c r="F14" s="154">
        <v>49100.98000000001</v>
      </c>
      <c r="G14" s="119">
        <v>57649.780000000006</v>
      </c>
      <c r="H14" s="19">
        <v>8576.0699999999979</v>
      </c>
      <c r="I14" s="154">
        <v>48389.54</v>
      </c>
      <c r="J14" s="20">
        <v>56965.61</v>
      </c>
      <c r="L14" s="345">
        <f>E14/G14</f>
        <v>0.14828851038113236</v>
      </c>
      <c r="M14" s="346">
        <f>F14/G14</f>
        <v>0.85171148961886767</v>
      </c>
      <c r="N14" s="410">
        <f t="shared" ref="N14:N15" si="7">G14/$G$12</f>
        <v>5.9277224338776115E-2</v>
      </c>
      <c r="O14" s="345">
        <f>H14/J14</f>
        <v>0.15054819916788389</v>
      </c>
      <c r="P14" s="346">
        <f>I14/J14</f>
        <v>0.84945180083211613</v>
      </c>
      <c r="Q14" s="347">
        <f t="shared" si="6"/>
        <v>1</v>
      </c>
      <c r="S14" s="326">
        <f t="shared" si="1"/>
        <v>3.1899213924761892E-3</v>
      </c>
      <c r="T14" s="330">
        <f t="shared" si="1"/>
        <v>-1.4489323838343135E-2</v>
      </c>
      <c r="U14" s="209">
        <f t="shared" si="1"/>
        <v>-1.1867694898402135E-2</v>
      </c>
    </row>
    <row r="15" spans="1:33" ht="24" customHeight="1" thickBot="1">
      <c r="A15" s="8"/>
      <c r="B15" t="s">
        <v>36</v>
      </c>
      <c r="E15" s="19">
        <v>767.98</v>
      </c>
      <c r="F15" s="154">
        <v>2411.3899999999994</v>
      </c>
      <c r="G15" s="119">
        <v>3179.3699999999994</v>
      </c>
      <c r="H15" s="19">
        <v>1049.7799999999997</v>
      </c>
      <c r="I15" s="154">
        <v>5266.2699999999986</v>
      </c>
      <c r="J15" s="20">
        <v>6316.0499999999984</v>
      </c>
      <c r="L15" s="348">
        <f>E15/G15</f>
        <v>0.24155099909730549</v>
      </c>
      <c r="M15" s="349">
        <f>F15/G15</f>
        <v>0.75844900090269451</v>
      </c>
      <c r="N15" s="410">
        <f t="shared" si="7"/>
        <v>3.2691231214754778E-3</v>
      </c>
      <c r="O15" s="348">
        <f>H15/J15</f>
        <v>0.16620831057385549</v>
      </c>
      <c r="P15" s="349">
        <f>I15/J15</f>
        <v>0.83379168942614446</v>
      </c>
      <c r="Q15" s="350">
        <f t="shared" si="6"/>
        <v>1</v>
      </c>
      <c r="S15" s="326">
        <f t="shared" si="1"/>
        <v>0.36693663897497292</v>
      </c>
      <c r="T15" s="330">
        <f t="shared" si="1"/>
        <v>1.1839146716209323</v>
      </c>
      <c r="U15" s="209">
        <f t="shared" si="1"/>
        <v>0.98657281159474974</v>
      </c>
    </row>
    <row r="16" spans="1:33" ht="24" customHeight="1" thickBot="1">
      <c r="A16" s="12" t="s">
        <v>12</v>
      </c>
      <c r="B16" s="13"/>
      <c r="C16" s="13"/>
      <c r="D16" s="13"/>
      <c r="E16" s="17">
        <v>628251.07000000018</v>
      </c>
      <c r="F16" s="340">
        <v>908055.19000000216</v>
      </c>
      <c r="G16" s="162">
        <v>1536306.2600000026</v>
      </c>
      <c r="H16" s="17">
        <v>672490.38999999955</v>
      </c>
      <c r="I16" s="340">
        <v>901348.73000000068</v>
      </c>
      <c r="J16" s="18">
        <v>1573839.1200000003</v>
      </c>
      <c r="L16" s="334">
        <f>L8+L12</f>
        <v>1</v>
      </c>
      <c r="M16" s="343">
        <f t="shared" ref="M16:Q16" si="8">M8+M12</f>
        <v>1</v>
      </c>
      <c r="N16" s="411">
        <f t="shared" si="8"/>
        <v>0.99999999999999989</v>
      </c>
      <c r="O16" s="334">
        <f t="shared" si="8"/>
        <v>1.0000000000000002</v>
      </c>
      <c r="P16" s="343">
        <f t="shared" si="8"/>
        <v>1</v>
      </c>
      <c r="Q16" s="335">
        <f t="shared" si="8"/>
        <v>1</v>
      </c>
      <c r="S16" s="327">
        <f t="shared" si="1"/>
        <v>7.0416624996753857E-2</v>
      </c>
      <c r="T16" s="331">
        <f t="shared" si="1"/>
        <v>-7.385520256760451E-3</v>
      </c>
      <c r="U16" s="328">
        <f t="shared" si="1"/>
        <v>2.4430584563261307E-2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609920.13000000012</v>
      </c>
      <c r="F17" s="342">
        <f t="shared" ref="F17:G19" si="9">F9+F13</f>
        <v>788748.23000000231</v>
      </c>
      <c r="G17" s="324">
        <f t="shared" si="9"/>
        <v>1398668.3600000024</v>
      </c>
      <c r="H17" s="180">
        <f>H9+H13</f>
        <v>656001.65999999957</v>
      </c>
      <c r="I17" s="342">
        <f t="shared" ref="I17:J19" si="10">I9+I13</f>
        <v>775727.10000000068</v>
      </c>
      <c r="J17" s="356">
        <f t="shared" si="10"/>
        <v>1431728.7600000002</v>
      </c>
      <c r="K17"/>
      <c r="L17" s="336">
        <f t="shared" ref="L17:Q17" si="11">E17/E16</f>
        <v>0.97082227014750644</v>
      </c>
      <c r="M17" s="344">
        <f t="shared" si="11"/>
        <v>0.86861265558098999</v>
      </c>
      <c r="N17" s="339">
        <f t="shared" si="11"/>
        <v>0.91040985538912023</v>
      </c>
      <c r="O17" s="336">
        <f t="shared" si="11"/>
        <v>0.97548109200489841</v>
      </c>
      <c r="P17" s="344">
        <f t="shared" si="11"/>
        <v>0.86062927053771976</v>
      </c>
      <c r="Q17" s="337">
        <f t="shared" si="11"/>
        <v>0.90970464630463621</v>
      </c>
      <c r="R17"/>
      <c r="S17" s="326">
        <f t="shared" si="1"/>
        <v>7.5553384342306323E-2</v>
      </c>
      <c r="T17" s="330">
        <f t="shared" si="1"/>
        <v>-1.650860123008022E-2</v>
      </c>
      <c r="U17" s="209">
        <f t="shared" si="1"/>
        <v>2.3637054319293929E-2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17562.96</v>
      </c>
      <c r="F18" s="154">
        <f t="shared" si="9"/>
        <v>107557.9</v>
      </c>
      <c r="G18" s="119">
        <f t="shared" si="9"/>
        <v>125120.85999999999</v>
      </c>
      <c r="H18" s="19">
        <f>H10+H14</f>
        <v>15437.099999999999</v>
      </c>
      <c r="I18" s="154">
        <f t="shared" si="10"/>
        <v>116370.63</v>
      </c>
      <c r="J18" s="20">
        <f t="shared" si="10"/>
        <v>131807.72999999998</v>
      </c>
      <c r="L18" s="345">
        <f t="shared" ref="L18:Q18" si="12">E18/E16</f>
        <v>2.79553204740264E-2</v>
      </c>
      <c r="M18" s="346">
        <f t="shared" si="12"/>
        <v>0.1184486374666277</v>
      </c>
      <c r="N18" s="323">
        <f t="shared" si="12"/>
        <v>8.1442654539466489E-2</v>
      </c>
      <c r="O18" s="345">
        <f t="shared" si="12"/>
        <v>2.2955123566895892E-2</v>
      </c>
      <c r="P18" s="346">
        <f t="shared" si="12"/>
        <v>0.12910722135260558</v>
      </c>
      <c r="Q18" s="347">
        <f t="shared" si="12"/>
        <v>8.3749176345292498E-2</v>
      </c>
      <c r="S18" s="326">
        <f t="shared" si="1"/>
        <v>-0.12104223889367172</v>
      </c>
      <c r="T18" s="330">
        <f t="shared" si="1"/>
        <v>8.1934753281720923E-2</v>
      </c>
      <c r="U18" s="209">
        <f t="shared" si="1"/>
        <v>5.344328675490239E-2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767.98</v>
      </c>
      <c r="F19" s="155">
        <f t="shared" si="9"/>
        <v>11749.059999999998</v>
      </c>
      <c r="G19" s="123">
        <f t="shared" si="9"/>
        <v>12517.039999999997</v>
      </c>
      <c r="H19" s="21">
        <f>H11+H15</f>
        <v>1051.6299999999997</v>
      </c>
      <c r="I19" s="155">
        <f t="shared" si="10"/>
        <v>9250.9999999999982</v>
      </c>
      <c r="J19" s="22">
        <f t="shared" si="10"/>
        <v>10302.629999999997</v>
      </c>
      <c r="L19" s="348">
        <f t="shared" ref="L19:Q19" si="13">E19/E16</f>
        <v>1.2224093784671147E-3</v>
      </c>
      <c r="M19" s="349">
        <f t="shared" si="13"/>
        <v>1.2938706952382454E-2</v>
      </c>
      <c r="N19" s="351">
        <f t="shared" si="13"/>
        <v>8.1474900714132194E-3</v>
      </c>
      <c r="O19" s="348">
        <f t="shared" si="13"/>
        <v>1.5637844282057329E-3</v>
      </c>
      <c r="P19" s="349">
        <f t="shared" si="13"/>
        <v>1.0263508109674699E-2</v>
      </c>
      <c r="Q19" s="350">
        <f t="shared" si="13"/>
        <v>6.546177350071204E-3</v>
      </c>
      <c r="S19" s="332">
        <f t="shared" si="1"/>
        <v>0.36934555587385037</v>
      </c>
      <c r="T19" s="333">
        <f t="shared" si="1"/>
        <v>-0.2126178604926692</v>
      </c>
      <c r="U19" s="208">
        <f t="shared" si="1"/>
        <v>-0.17691163406044882</v>
      </c>
    </row>
    <row r="20" spans="1:33" ht="6.75" customHeight="1"/>
    <row r="22" spans="1:33" ht="25.5" customHeight="1">
      <c r="A22" s="1" t="s">
        <v>208</v>
      </c>
    </row>
    <row r="23" spans="1:33" ht="15.75" thickBot="1"/>
    <row r="24" spans="1:33" ht="21.75" customHeight="1">
      <c r="A24" s="439" t="s">
        <v>16</v>
      </c>
      <c r="B24" s="422"/>
      <c r="C24" s="422"/>
      <c r="D24" s="422"/>
      <c r="E24" s="430" t="s">
        <v>204</v>
      </c>
      <c r="F24" s="474"/>
      <c r="G24" s="474"/>
      <c r="H24" s="474"/>
      <c r="I24" s="474"/>
      <c r="J24" s="431"/>
      <c r="L24" s="478" t="s">
        <v>205</v>
      </c>
      <c r="M24" s="474"/>
      <c r="N24" s="474"/>
      <c r="O24" s="474"/>
      <c r="P24" s="474"/>
      <c r="Q24" s="431"/>
      <c r="S24" s="480" t="s">
        <v>206</v>
      </c>
      <c r="T24" s="480"/>
      <c r="U24" s="480"/>
    </row>
    <row r="25" spans="1:33" ht="18.75" customHeight="1">
      <c r="A25" s="457"/>
      <c r="B25" s="423"/>
      <c r="C25" s="423"/>
      <c r="D25" s="423"/>
      <c r="E25" s="472">
        <v>2024</v>
      </c>
      <c r="F25" s="470"/>
      <c r="G25" s="471"/>
      <c r="H25" s="475">
        <v>2025</v>
      </c>
      <c r="I25" s="476"/>
      <c r="J25" s="477"/>
      <c r="L25" s="469">
        <f>E25</f>
        <v>2024</v>
      </c>
      <c r="M25" s="470"/>
      <c r="N25" s="471"/>
      <c r="O25" s="472">
        <v>2025</v>
      </c>
      <c r="P25" s="470"/>
      <c r="Q25" s="473"/>
      <c r="S25" s="483" t="s">
        <v>203</v>
      </c>
      <c r="T25" s="482" t="s">
        <v>202</v>
      </c>
      <c r="U25" s="423" t="s">
        <v>12</v>
      </c>
    </row>
    <row r="26" spans="1:33" ht="18.75" customHeight="1" thickBot="1">
      <c r="A26" s="440"/>
      <c r="B26" s="463"/>
      <c r="C26" s="463"/>
      <c r="D26" s="463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29"/>
      <c r="T26" s="417"/>
      <c r="U26" s="463"/>
    </row>
    <row r="27" spans="1:33" ht="24" customHeight="1" thickBot="1">
      <c r="A27" s="12" t="s">
        <v>20</v>
      </c>
      <c r="B27" s="13"/>
      <c r="C27" s="13"/>
      <c r="D27" s="13"/>
      <c r="E27" s="17">
        <v>59933.752999999982</v>
      </c>
      <c r="F27" s="340">
        <v>83383.768999999869</v>
      </c>
      <c r="G27" s="162">
        <v>143317.52199999982</v>
      </c>
      <c r="H27" s="17">
        <v>62306.54700000002</v>
      </c>
      <c r="I27" s="340">
        <v>82920.362999999867</v>
      </c>
      <c r="J27" s="18">
        <v>145226.90999999989</v>
      </c>
      <c r="L27" s="334">
        <f t="shared" ref="L27:Q27" si="14">E27/E35</f>
        <v>0.33643096324992755</v>
      </c>
      <c r="M27" s="343">
        <f t="shared" si="14"/>
        <v>0.29023979960338464</v>
      </c>
      <c r="N27" s="338">
        <f t="shared" si="14"/>
        <v>0.30791938853302325</v>
      </c>
      <c r="O27" s="334">
        <f t="shared" si="14"/>
        <v>0.34342042940074374</v>
      </c>
      <c r="P27" s="343">
        <f t="shared" si="14"/>
        <v>0.29351864397698596</v>
      </c>
      <c r="Q27" s="335">
        <f t="shared" si="14"/>
        <v>0.31303359630676342</v>
      </c>
      <c r="S27" s="325">
        <f t="shared" ref="S27:U38" si="15">(H27-E27)/E27</f>
        <v>3.959027895349785E-2</v>
      </c>
      <c r="T27" s="329">
        <f t="shared" si="15"/>
        <v>-5.557508440281746E-3</v>
      </c>
      <c r="U27" s="164">
        <f t="shared" si="15"/>
        <v>1.3322781285599307E-2</v>
      </c>
    </row>
    <row r="28" spans="1:33" ht="24" customHeight="1">
      <c r="A28" s="46"/>
      <c r="B28" s="177" t="s">
        <v>33</v>
      </c>
      <c r="C28" s="177"/>
      <c r="D28" s="178"/>
      <c r="E28" s="39">
        <v>58628.637999999984</v>
      </c>
      <c r="F28" s="153">
        <v>70669.270999999862</v>
      </c>
      <c r="G28" s="112">
        <v>129297.90899999984</v>
      </c>
      <c r="H28" s="39">
        <v>61219.137000000017</v>
      </c>
      <c r="I28" s="153">
        <v>69680.337999999872</v>
      </c>
      <c r="J28" s="20">
        <v>130899.47499999989</v>
      </c>
      <c r="L28" s="345">
        <f t="shared" ref="L28:Q28" si="16">E28/E27</f>
        <v>0.97822404013311171</v>
      </c>
      <c r="M28" s="346">
        <f t="shared" si="16"/>
        <v>0.84751831018816115</v>
      </c>
      <c r="N28" s="347">
        <f t="shared" si="16"/>
        <v>0.90217795560266523</v>
      </c>
      <c r="O28" s="345">
        <f t="shared" si="16"/>
        <v>0.98254741993646344</v>
      </c>
      <c r="P28" s="346">
        <f t="shared" si="16"/>
        <v>0.84032842451497691</v>
      </c>
      <c r="Q28" s="347">
        <f t="shared" si="16"/>
        <v>0.90134448911706511</v>
      </c>
      <c r="S28" s="326">
        <f t="shared" si="15"/>
        <v>4.4184874293003926E-2</v>
      </c>
      <c r="T28" s="330">
        <f t="shared" si="15"/>
        <v>-1.3993819180616592E-2</v>
      </c>
      <c r="U28" s="209">
        <f t="shared" si="15"/>
        <v>1.2386634960972585E-2</v>
      </c>
    </row>
    <row r="29" spans="1:33" ht="24" customHeight="1">
      <c r="A29" s="8"/>
      <c r="B29" t="s">
        <v>37</v>
      </c>
      <c r="E29" s="19">
        <v>1305.1149999999996</v>
      </c>
      <c r="F29" s="154">
        <v>10949.581</v>
      </c>
      <c r="G29" s="119">
        <v>12254.696</v>
      </c>
      <c r="H29" s="19">
        <v>1084.7429999999995</v>
      </c>
      <c r="I29" s="154">
        <v>12270.805999999995</v>
      </c>
      <c r="J29" s="20">
        <v>13355.548999999995</v>
      </c>
      <c r="L29" s="345">
        <f t="shared" ref="L29:Q29" si="17">E29/E27</f>
        <v>2.1775959866888361E-2</v>
      </c>
      <c r="M29" s="346">
        <f t="shared" si="17"/>
        <v>0.13131549618487523</v>
      </c>
      <c r="N29" s="347">
        <f t="shared" si="17"/>
        <v>8.5507311520499327E-2</v>
      </c>
      <c r="O29" s="345">
        <f t="shared" si="17"/>
        <v>1.7409775573022833E-2</v>
      </c>
      <c r="P29" s="346">
        <f t="shared" si="17"/>
        <v>0.1479830231809286</v>
      </c>
      <c r="Q29" s="347">
        <f t="shared" si="17"/>
        <v>9.1963321398217487E-2</v>
      </c>
      <c r="S29" s="326">
        <f t="shared" si="15"/>
        <v>-0.1688525532232793</v>
      </c>
      <c r="T29" s="330">
        <f t="shared" si="15"/>
        <v>0.12066443455690176</v>
      </c>
      <c r="U29" s="209">
        <f t="shared" si="15"/>
        <v>8.9831114537643003E-2</v>
      </c>
    </row>
    <row r="30" spans="1:33" ht="24" customHeight="1" thickBot="1">
      <c r="A30" s="8"/>
      <c r="B30" t="s">
        <v>36</v>
      </c>
      <c r="E30" s="19"/>
      <c r="F30" s="154">
        <v>1764.9170000000001</v>
      </c>
      <c r="G30" s="119">
        <v>1764.9170000000001</v>
      </c>
      <c r="H30" s="19">
        <v>2.6670000000000003</v>
      </c>
      <c r="I30" s="154">
        <v>969.21900000000028</v>
      </c>
      <c r="J30" s="20">
        <v>971.88600000000031</v>
      </c>
      <c r="L30" s="345">
        <f t="shared" ref="L30:Q30" si="18">E30/E27</f>
        <v>0</v>
      </c>
      <c r="M30" s="346">
        <f t="shared" si="18"/>
        <v>2.1166193626963575E-2</v>
      </c>
      <c r="N30" s="347">
        <f t="shared" si="18"/>
        <v>1.231473287683555E-2</v>
      </c>
      <c r="O30" s="345">
        <f t="shared" si="18"/>
        <v>4.2804490513653396E-5</v>
      </c>
      <c r="P30" s="346">
        <f t="shared" si="18"/>
        <v>1.1688552304094494E-2</v>
      </c>
      <c r="Q30" s="347">
        <f t="shared" si="18"/>
        <v>6.6921894847174054E-3</v>
      </c>
      <c r="S30" s="326"/>
      <c r="T30" s="330">
        <f t="shared" si="15"/>
        <v>-0.45084159765020099</v>
      </c>
      <c r="U30" s="209">
        <f t="shared" si="15"/>
        <v>-0.44933047843043034</v>
      </c>
    </row>
    <row r="31" spans="1:33" ht="24" customHeight="1" thickBot="1">
      <c r="A31" s="12" t="s">
        <v>21</v>
      </c>
      <c r="B31" s="13"/>
      <c r="C31" s="13"/>
      <c r="D31" s="13"/>
      <c r="E31" s="17">
        <v>118212.01699999983</v>
      </c>
      <c r="F31" s="340">
        <v>203908.90799999994</v>
      </c>
      <c r="G31" s="162">
        <v>322120.92499999976</v>
      </c>
      <c r="H31" s="17">
        <v>119122.80800000011</v>
      </c>
      <c r="I31" s="340">
        <v>199584.22300000029</v>
      </c>
      <c r="J31" s="18">
        <v>318707.03100000042</v>
      </c>
      <c r="L31" s="334">
        <f t="shared" ref="L31:Q31" si="19">E31/E35</f>
        <v>0.66356903675007251</v>
      </c>
      <c r="M31" s="343">
        <f t="shared" si="19"/>
        <v>0.70976020039661525</v>
      </c>
      <c r="N31" s="335">
        <f t="shared" si="19"/>
        <v>0.69208061146697675</v>
      </c>
      <c r="O31" s="334">
        <f t="shared" si="19"/>
        <v>0.6565795705992562</v>
      </c>
      <c r="P31" s="343">
        <f t="shared" si="19"/>
        <v>0.70648135602301398</v>
      </c>
      <c r="Q31" s="335">
        <f t="shared" si="19"/>
        <v>0.68696640369323669</v>
      </c>
      <c r="S31" s="327">
        <f t="shared" si="15"/>
        <v>7.7047243005783006E-3</v>
      </c>
      <c r="T31" s="331">
        <f t="shared" si="15"/>
        <v>-2.1208906675129906E-2</v>
      </c>
      <c r="U31" s="328">
        <f t="shared" si="15"/>
        <v>-1.0598175203921737E-2</v>
      </c>
    </row>
    <row r="32" spans="1:33" ht="24" customHeight="1">
      <c r="A32" s="46"/>
      <c r="B32" s="3" t="s">
        <v>33</v>
      </c>
      <c r="C32" s="3"/>
      <c r="D32" s="3"/>
      <c r="E32" s="19">
        <v>116739.71999999984</v>
      </c>
      <c r="F32" s="154">
        <v>194720.65999999995</v>
      </c>
      <c r="G32" s="119">
        <v>311460.37999999977</v>
      </c>
      <c r="H32" s="19">
        <v>117280.30800000011</v>
      </c>
      <c r="I32" s="154">
        <v>189832.5130000003</v>
      </c>
      <c r="J32" s="20">
        <v>307112.8210000004</v>
      </c>
      <c r="L32" s="336">
        <f>E32/G32</f>
        <v>0.37481402931570279</v>
      </c>
      <c r="M32" s="344">
        <f>F32/G32</f>
        <v>0.62518597068429727</v>
      </c>
      <c r="N32" s="337">
        <f t="shared" ref="N32:N34" si="20">L32+M32</f>
        <v>1</v>
      </c>
      <c r="O32" s="336">
        <f>H32/J32</f>
        <v>0.3818802081206501</v>
      </c>
      <c r="P32" s="344">
        <f>I32/J32</f>
        <v>0.61811979187934996</v>
      </c>
      <c r="Q32" s="337">
        <f t="shared" ref="Q32:Q34" si="21">O32+P32</f>
        <v>1</v>
      </c>
      <c r="S32" s="326">
        <f t="shared" si="15"/>
        <v>4.6307118091448744E-3</v>
      </c>
      <c r="T32" s="330">
        <f t="shared" si="15"/>
        <v>-2.510338142855334E-2</v>
      </c>
      <c r="U32" s="209">
        <f t="shared" si="15"/>
        <v>-1.3958626134082837E-2</v>
      </c>
    </row>
    <row r="33" spans="1:21" ht="24" customHeight="1">
      <c r="A33" s="8"/>
      <c r="B33" s="3" t="s">
        <v>37</v>
      </c>
      <c r="D33" s="3"/>
      <c r="E33" s="19">
        <v>1381.4649999999997</v>
      </c>
      <c r="F33" s="154">
        <v>8800.5850000000028</v>
      </c>
      <c r="G33" s="119">
        <v>10182.050000000003</v>
      </c>
      <c r="H33" s="19">
        <v>1628.5649999999996</v>
      </c>
      <c r="I33" s="154">
        <v>8964.8459999999959</v>
      </c>
      <c r="J33" s="20">
        <v>10593.410999999996</v>
      </c>
      <c r="L33" s="345">
        <f>E33/G33</f>
        <v>0.13567650915090765</v>
      </c>
      <c r="M33" s="346">
        <f>F33/G33</f>
        <v>0.86432349084909232</v>
      </c>
      <c r="N33" s="347">
        <f t="shared" si="20"/>
        <v>1</v>
      </c>
      <c r="O33" s="345">
        <f>H33/J33</f>
        <v>0.15373376903813135</v>
      </c>
      <c r="P33" s="346">
        <f>I33/J33</f>
        <v>0.84626623096186859</v>
      </c>
      <c r="Q33" s="347">
        <f t="shared" si="21"/>
        <v>1</v>
      </c>
      <c r="S33" s="326">
        <f t="shared" si="15"/>
        <v>0.17886808569163892</v>
      </c>
      <c r="T33" s="330">
        <f t="shared" si="15"/>
        <v>1.8664781943472292E-2</v>
      </c>
      <c r="U33" s="209">
        <f t="shared" si="15"/>
        <v>4.0400606950466107E-2</v>
      </c>
    </row>
    <row r="34" spans="1:21" ht="24" customHeight="1" thickBot="1">
      <c r="A34" s="8"/>
      <c r="B34" t="s">
        <v>36</v>
      </c>
      <c r="E34" s="19">
        <v>90.831999999999994</v>
      </c>
      <c r="F34" s="154">
        <v>387.66299999999995</v>
      </c>
      <c r="G34" s="119">
        <v>478.49499999999995</v>
      </c>
      <c r="H34" s="19">
        <v>213.935</v>
      </c>
      <c r="I34" s="154">
        <v>786.86400000000003</v>
      </c>
      <c r="J34" s="20">
        <v>1000.799</v>
      </c>
      <c r="L34" s="348">
        <f>E34/G34</f>
        <v>0.18982852485396923</v>
      </c>
      <c r="M34" s="349">
        <f>F34/G34</f>
        <v>0.81017147514603083</v>
      </c>
      <c r="N34" s="350">
        <f t="shared" si="20"/>
        <v>1</v>
      </c>
      <c r="O34" s="348">
        <f>H34/J34</f>
        <v>0.21376420240228058</v>
      </c>
      <c r="P34" s="349">
        <f>I34/J34</f>
        <v>0.78623579759771944</v>
      </c>
      <c r="Q34" s="350">
        <f t="shared" si="21"/>
        <v>1</v>
      </c>
      <c r="S34" s="326">
        <f t="shared" si="15"/>
        <v>1.3552822793729085</v>
      </c>
      <c r="T34" s="330">
        <f t="shared" si="15"/>
        <v>1.0297629642240815</v>
      </c>
      <c r="U34" s="209">
        <f t="shared" si="15"/>
        <v>1.0915558156302576</v>
      </c>
    </row>
    <row r="35" spans="1:21" ht="24" customHeight="1" thickBot="1">
      <c r="A35" s="12" t="s">
        <v>12</v>
      </c>
      <c r="B35" s="13"/>
      <c r="C35" s="13"/>
      <c r="D35" s="13"/>
      <c r="E35" s="17">
        <v>178145.76999999981</v>
      </c>
      <c r="F35" s="340">
        <v>287292.67699999985</v>
      </c>
      <c r="G35" s="162">
        <v>465438.44699999958</v>
      </c>
      <c r="H35" s="17">
        <v>181429.35500000013</v>
      </c>
      <c r="I35" s="340">
        <v>282504.58600000018</v>
      </c>
      <c r="J35" s="18">
        <v>463933.94100000028</v>
      </c>
      <c r="L35" s="334">
        <f>L27+L31</f>
        <v>1</v>
      </c>
      <c r="M35" s="343">
        <f t="shared" ref="M35:Q35" si="22">M27+M31</f>
        <v>0.99999999999999989</v>
      </c>
      <c r="N35" s="338">
        <f t="shared" si="22"/>
        <v>1</v>
      </c>
      <c r="O35" s="334">
        <f t="shared" si="22"/>
        <v>1</v>
      </c>
      <c r="P35" s="343">
        <f t="shared" si="22"/>
        <v>1</v>
      </c>
      <c r="Q35" s="335">
        <f t="shared" si="22"/>
        <v>1</v>
      </c>
      <c r="S35" s="327">
        <f t="shared" si="15"/>
        <v>1.8432012166218235E-2</v>
      </c>
      <c r="T35" s="331">
        <f t="shared" si="15"/>
        <v>-1.6666247987934854E-2</v>
      </c>
      <c r="U35" s="328">
        <f t="shared" si="15"/>
        <v>-3.2324489085434251E-3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175368.35799999983</v>
      </c>
      <c r="F36" s="342">
        <f t="shared" ref="F36:G38" si="23">F28+F32</f>
        <v>265389.93099999981</v>
      </c>
      <c r="G36" s="324">
        <f t="shared" si="23"/>
        <v>440758.28899999964</v>
      </c>
      <c r="H36" s="180">
        <f>H28+H32</f>
        <v>178499.44500000012</v>
      </c>
      <c r="I36" s="342">
        <f t="shared" ref="I36:J38" si="24">I28+I32</f>
        <v>259512.85100000017</v>
      </c>
      <c r="J36" s="356">
        <f t="shared" si="24"/>
        <v>438012.29600000032</v>
      </c>
      <c r="L36" s="336">
        <f>E36/E35</f>
        <v>0.98440932950583115</v>
      </c>
      <c r="M36" s="344">
        <f t="shared" ref="M36:Q36" si="25">F36/F35</f>
        <v>0.92376155832193363</v>
      </c>
      <c r="N36" s="339">
        <f t="shared" si="25"/>
        <v>0.94697438907534004</v>
      </c>
      <c r="O36" s="336">
        <f t="shared" si="25"/>
        <v>0.98385095950983237</v>
      </c>
      <c r="P36" s="344">
        <f t="shared" si="25"/>
        <v>0.91861464861317332</v>
      </c>
      <c r="Q36" s="337">
        <f t="shared" si="25"/>
        <v>0.94412643113774697</v>
      </c>
      <c r="S36" s="326">
        <f t="shared" si="15"/>
        <v>1.7854344054474718E-2</v>
      </c>
      <c r="T36" s="330">
        <f t="shared" si="15"/>
        <v>-2.2145075277929978E-2</v>
      </c>
      <c r="U36" s="209">
        <f t="shared" si="15"/>
        <v>-6.2301562296865178E-3</v>
      </c>
    </row>
    <row r="37" spans="1:21" ht="24" customHeight="1">
      <c r="A37" s="8"/>
      <c r="B37" s="3" t="s">
        <v>37</v>
      </c>
      <c r="C37" s="3"/>
      <c r="D37" s="183"/>
      <c r="E37" s="19">
        <f>E29+E33</f>
        <v>2686.579999999999</v>
      </c>
      <c r="F37" s="154">
        <f t="shared" si="23"/>
        <v>19750.166000000005</v>
      </c>
      <c r="G37" s="119">
        <f t="shared" si="23"/>
        <v>22436.746000000003</v>
      </c>
      <c r="H37" s="19">
        <f>H29+H33</f>
        <v>2713.3079999999991</v>
      </c>
      <c r="I37" s="154">
        <f t="shared" si="24"/>
        <v>21235.651999999991</v>
      </c>
      <c r="J37" s="20">
        <f t="shared" si="24"/>
        <v>23948.959999999992</v>
      </c>
      <c r="L37" s="345">
        <f>E37/E35</f>
        <v>1.5080795912246481E-2</v>
      </c>
      <c r="M37" s="346">
        <f t="shared" ref="M37:Q37" si="26">F37/F35</f>
        <v>6.8745803778353931E-2</v>
      </c>
      <c r="N37" s="323">
        <f t="shared" si="26"/>
        <v>4.8205613748964794E-2</v>
      </c>
      <c r="O37" s="345">
        <f t="shared" si="26"/>
        <v>1.4955176355006043E-2</v>
      </c>
      <c r="P37" s="346">
        <f t="shared" si="26"/>
        <v>7.5169229288192779E-2</v>
      </c>
      <c r="Q37" s="347">
        <f t="shared" si="26"/>
        <v>5.1621487206515847E-2</v>
      </c>
      <c r="S37" s="326">
        <f t="shared" si="15"/>
        <v>9.9487080228394739E-3</v>
      </c>
      <c r="T37" s="330">
        <f t="shared" si="15"/>
        <v>7.5213848835497685E-2</v>
      </c>
      <c r="U37" s="209">
        <f t="shared" si="15"/>
        <v>6.7398989140403376E-2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90.831999999999994</v>
      </c>
      <c r="F38" s="155">
        <f t="shared" si="23"/>
        <v>2152.58</v>
      </c>
      <c r="G38" s="123">
        <f t="shared" si="23"/>
        <v>2243.4120000000003</v>
      </c>
      <c r="H38" s="21">
        <f>H30+H34</f>
        <v>216.602</v>
      </c>
      <c r="I38" s="155">
        <f t="shared" si="24"/>
        <v>1756.0830000000003</v>
      </c>
      <c r="J38" s="22">
        <f t="shared" si="24"/>
        <v>1972.6850000000004</v>
      </c>
      <c r="L38" s="348">
        <f>E38/E35</f>
        <v>5.0987458192243396E-4</v>
      </c>
      <c r="M38" s="349">
        <f t="shared" ref="M38:Q38" si="27">F38/F35</f>
        <v>7.492637899712289E-3</v>
      </c>
      <c r="N38" s="351">
        <f t="shared" si="27"/>
        <v>4.8199971756952911E-3</v>
      </c>
      <c r="O38" s="348">
        <f t="shared" si="27"/>
        <v>1.1938641351615887E-3</v>
      </c>
      <c r="P38" s="349">
        <f t="shared" si="27"/>
        <v>6.2161220986338226E-3</v>
      </c>
      <c r="Q38" s="350">
        <f t="shared" si="27"/>
        <v>4.2520816557372748E-3</v>
      </c>
      <c r="S38" s="332">
        <f t="shared" si="15"/>
        <v>1.3846441782631673</v>
      </c>
      <c r="T38" s="333">
        <f t="shared" si="15"/>
        <v>-0.18419617389365303</v>
      </c>
      <c r="U38" s="208">
        <f t="shared" si="15"/>
        <v>-0.12067645176186979</v>
      </c>
    </row>
    <row r="41" spans="1:21">
      <c r="A41" s="1" t="s">
        <v>207</v>
      </c>
    </row>
    <row r="42" spans="1:21" ht="15.75" thickBot="1"/>
    <row r="43" spans="1:21" ht="22.5" customHeight="1">
      <c r="A43" s="439" t="s">
        <v>16</v>
      </c>
      <c r="B43" s="422"/>
      <c r="C43" s="422"/>
      <c r="D43" s="422"/>
      <c r="E43" s="430" t="s">
        <v>204</v>
      </c>
      <c r="F43" s="474"/>
      <c r="G43" s="474"/>
      <c r="H43" s="474"/>
      <c r="I43" s="474"/>
      <c r="J43" s="431"/>
      <c r="L43" s="479" t="s">
        <v>206</v>
      </c>
      <c r="M43" s="480"/>
      <c r="N43" s="480"/>
    </row>
    <row r="44" spans="1:21" ht="18.75" customHeight="1">
      <c r="A44" s="457"/>
      <c r="B44" s="423"/>
      <c r="C44" s="423"/>
      <c r="D44" s="423"/>
      <c r="E44" s="472">
        <v>2024</v>
      </c>
      <c r="F44" s="470"/>
      <c r="G44" s="471"/>
      <c r="H44" s="475">
        <v>2025</v>
      </c>
      <c r="I44" s="476"/>
      <c r="J44" s="477"/>
      <c r="L44" s="481" t="s">
        <v>203</v>
      </c>
      <c r="M44" s="482" t="s">
        <v>202</v>
      </c>
      <c r="N44" s="423" t="s">
        <v>12</v>
      </c>
      <c r="S44" t="s">
        <v>210</v>
      </c>
    </row>
    <row r="45" spans="1:21" ht="18.75" customHeight="1" thickBot="1">
      <c r="A45" s="440"/>
      <c r="B45" s="463"/>
      <c r="C45" s="463"/>
      <c r="D45" s="463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19"/>
      <c r="M45" s="417"/>
      <c r="N45" s="463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2.3730570401576228</v>
      </c>
      <c r="F46" s="359">
        <f t="shared" ref="F46:J46" si="28">(F27/F8)*10</f>
        <v>2.6794115265400076</v>
      </c>
      <c r="G46" s="360">
        <f t="shared" si="28"/>
        <v>2.5421678113064377</v>
      </c>
      <c r="H46" s="358">
        <f t="shared" si="28"/>
        <v>2.3983850594848652</v>
      </c>
      <c r="I46" s="359">
        <f t="shared" si="28"/>
        <v>2.7005838472573096</v>
      </c>
      <c r="J46" s="361">
        <f t="shared" si="28"/>
        <v>2.5620826493263915</v>
      </c>
      <c r="L46" s="365">
        <f>(H46-E46)/E46</f>
        <v>1.0673160778958839E-2</v>
      </c>
      <c r="M46" s="329">
        <f>(I46-F46)/F46</f>
        <v>7.9018547571310833E-3</v>
      </c>
      <c r="N46" s="164">
        <f>(J46-G46)/G46</f>
        <v>7.8338015025528496E-3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2.4073010707257074</v>
      </c>
      <c r="F47" s="156">
        <f t="shared" si="29"/>
        <v>2.9033351559306642</v>
      </c>
      <c r="G47" s="362">
        <f t="shared" si="29"/>
        <v>2.655247882487707</v>
      </c>
      <c r="H47" s="124">
        <f t="shared" si="29"/>
        <v>2.4204698007540202</v>
      </c>
      <c r="I47" s="156">
        <f t="shared" si="29"/>
        <v>2.9641086805084029</v>
      </c>
      <c r="J47" s="363">
        <f t="shared" si="29"/>
        <v>2.6823510103774395</v>
      </c>
      <c r="L47" s="326">
        <f t="shared" ref="L47:N57" si="30">(H47-E47)/E47</f>
        <v>5.4703294857684336E-3</v>
      </c>
      <c r="M47" s="330">
        <f t="shared" si="30"/>
        <v>2.0932314498240494E-2</v>
      </c>
      <c r="N47" s="209">
        <f t="shared" si="30"/>
        <v>1.0207381415681418E-2</v>
      </c>
    </row>
    <row r="48" spans="1:21" ht="24" customHeight="1">
      <c r="A48" s="8"/>
      <c r="B48" t="s">
        <v>37</v>
      </c>
      <c r="E48" s="125">
        <f t="shared" si="29"/>
        <v>1.4478498273826945</v>
      </c>
      <c r="F48" s="157">
        <f t="shared" si="29"/>
        <v>1.8731026198438099</v>
      </c>
      <c r="G48" s="364">
        <f t="shared" si="29"/>
        <v>1.8162886973203929</v>
      </c>
      <c r="H48" s="125">
        <f t="shared" si="29"/>
        <v>1.581020633928141</v>
      </c>
      <c r="I48" s="157">
        <f t="shared" si="29"/>
        <v>1.8050322523513518</v>
      </c>
      <c r="J48" s="363">
        <f t="shared" si="29"/>
        <v>1.7844963504507885</v>
      </c>
      <c r="L48" s="326">
        <f t="shared" si="30"/>
        <v>9.1978328157266018E-2</v>
      </c>
      <c r="M48" s="330">
        <f t="shared" si="30"/>
        <v>-3.634097073556717E-2</v>
      </c>
      <c r="N48" s="209">
        <f t="shared" si="30"/>
        <v>-1.7504016248357599E-2</v>
      </c>
    </row>
    <row r="49" spans="1:14" ht="24" customHeight="1" thickBot="1">
      <c r="A49" s="8"/>
      <c r="B49" t="s">
        <v>36</v>
      </c>
      <c r="E49" s="125" t="e">
        <f t="shared" si="29"/>
        <v>#DIV/0!</v>
      </c>
      <c r="F49" s="157">
        <f t="shared" si="29"/>
        <v>1.8901042765486471</v>
      </c>
      <c r="G49" s="364">
        <f t="shared" si="29"/>
        <v>1.8901042765486471</v>
      </c>
      <c r="H49" s="125">
        <f t="shared" si="29"/>
        <v>14.416216216216217</v>
      </c>
      <c r="I49" s="157">
        <f t="shared" si="29"/>
        <v>2.4323329309639559</v>
      </c>
      <c r="J49" s="363">
        <f t="shared" si="29"/>
        <v>2.4378941348223302</v>
      </c>
      <c r="L49" s="326"/>
      <c r="M49" s="330">
        <f t="shared" si="30"/>
        <v>0.28687764010852607</v>
      </c>
      <c r="N49" s="209">
        <f t="shared" si="30"/>
        <v>0.28981991367902404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3.1465156773047527</v>
      </c>
      <c r="F50" s="359">
        <f t="shared" si="29"/>
        <v>3.4163985899451665</v>
      </c>
      <c r="G50" s="360">
        <f t="shared" si="29"/>
        <v>3.3121434870070727</v>
      </c>
      <c r="H50" s="358">
        <f t="shared" si="29"/>
        <v>2.8863914093401917</v>
      </c>
      <c r="I50" s="359">
        <f t="shared" si="29"/>
        <v>3.3582925515041024</v>
      </c>
      <c r="J50" s="361">
        <f t="shared" si="29"/>
        <v>3.1648918870168679</v>
      </c>
      <c r="L50" s="327">
        <f t="shared" si="30"/>
        <v>-8.2670577439289503E-2</v>
      </c>
      <c r="M50" s="331">
        <f t="shared" si="30"/>
        <v>-1.7007979868647792E-2</v>
      </c>
      <c r="N50" s="328">
        <f t="shared" si="30"/>
        <v>-4.4458098076923816E-2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3.1863448772696064</v>
      </c>
      <c r="F51" s="157">
        <f t="shared" si="29"/>
        <v>3.5706219202069049</v>
      </c>
      <c r="G51" s="364">
        <f t="shared" si="29"/>
        <v>3.4161993747943682</v>
      </c>
      <c r="H51" s="125">
        <f t="shared" si="29"/>
        <v>2.9096101033464632</v>
      </c>
      <c r="I51" s="157">
        <f t="shared" si="29"/>
        <v>3.511210866923375</v>
      </c>
      <c r="J51" s="363">
        <f t="shared" si="29"/>
        <v>3.2542584130194259</v>
      </c>
      <c r="L51" s="326">
        <f t="shared" si="30"/>
        <v>-8.6850226382361492E-2</v>
      </c>
      <c r="M51" s="330">
        <f t="shared" si="30"/>
        <v>-1.6638853009698449E-2</v>
      </c>
      <c r="N51" s="209">
        <f t="shared" si="30"/>
        <v>-4.7403838010681112E-2</v>
      </c>
    </row>
    <row r="52" spans="1:14" ht="24" customHeight="1">
      <c r="A52" s="8"/>
      <c r="B52" s="3" t="s">
        <v>37</v>
      </c>
      <c r="D52" s="3"/>
      <c r="E52" s="125">
        <f t="shared" si="29"/>
        <v>1.6159753415684075</v>
      </c>
      <c r="F52" s="157">
        <f t="shared" si="29"/>
        <v>1.792344063193851</v>
      </c>
      <c r="G52" s="364">
        <f t="shared" si="29"/>
        <v>1.7661906081861893</v>
      </c>
      <c r="H52" s="125">
        <f t="shared" si="29"/>
        <v>1.8989642108798086</v>
      </c>
      <c r="I52" s="157">
        <f t="shared" si="29"/>
        <v>1.8526412939655958</v>
      </c>
      <c r="J52" s="363">
        <f t="shared" si="29"/>
        <v>1.8596151256872342</v>
      </c>
      <c r="L52" s="326">
        <f t="shared" si="30"/>
        <v>0.17511954671086893</v>
      </c>
      <c r="M52" s="330">
        <f t="shared" si="30"/>
        <v>3.3641549080871656E-2</v>
      </c>
      <c r="N52" s="209">
        <f t="shared" si="30"/>
        <v>5.2896056104039808E-2</v>
      </c>
    </row>
    <row r="53" spans="1:14" ht="24" customHeight="1" thickBot="1">
      <c r="A53" s="8"/>
      <c r="B53" t="s">
        <v>36</v>
      </c>
      <c r="E53" s="125">
        <f t="shared" si="29"/>
        <v>1.18273913383161</v>
      </c>
      <c r="F53" s="157">
        <f t="shared" si="29"/>
        <v>1.6076329419961102</v>
      </c>
      <c r="G53" s="364">
        <f t="shared" si="29"/>
        <v>1.5049994181237163</v>
      </c>
      <c r="H53" s="125">
        <f t="shared" si="29"/>
        <v>2.0379031797138452</v>
      </c>
      <c r="I53" s="157">
        <f t="shared" si="29"/>
        <v>1.4941581043129202</v>
      </c>
      <c r="J53" s="363">
        <f t="shared" si="29"/>
        <v>1.5845330546781615</v>
      </c>
      <c r="L53" s="326">
        <f t="shared" si="30"/>
        <v>0.72303690764999018</v>
      </c>
      <c r="M53" s="330">
        <f t="shared" si="30"/>
        <v>-7.0585041347992331E-2</v>
      </c>
      <c r="N53" s="209">
        <f t="shared" si="30"/>
        <v>5.2846290567739797E-2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2.8355824368114444</v>
      </c>
      <c r="F54" s="359">
        <f t="shared" si="29"/>
        <v>3.1638239631668115</v>
      </c>
      <c r="G54" s="360">
        <f t="shared" si="29"/>
        <v>3.0295941578731753</v>
      </c>
      <c r="H54" s="358">
        <f t="shared" si="29"/>
        <v>2.6978728275953539</v>
      </c>
      <c r="I54" s="359">
        <f t="shared" si="29"/>
        <v>3.1342429028551466</v>
      </c>
      <c r="J54" s="361">
        <f t="shared" si="29"/>
        <v>2.9477850379014607</v>
      </c>
      <c r="L54" s="327">
        <f t="shared" si="30"/>
        <v>-4.8564840657901044E-2</v>
      </c>
      <c r="M54" s="331">
        <f t="shared" si="30"/>
        <v>-9.3497807261235417E-3</v>
      </c>
      <c r="N54" s="328">
        <f t="shared" si="30"/>
        <v>-2.7003326422158778E-2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2.8752675862657591</v>
      </c>
      <c r="F55" s="156">
        <f t="shared" si="29"/>
        <v>3.3646976424910524</v>
      </c>
      <c r="G55" s="362">
        <f t="shared" si="29"/>
        <v>3.1512708916930023</v>
      </c>
      <c r="H55" s="124">
        <f t="shared" si="29"/>
        <v>2.7210212394889406</v>
      </c>
      <c r="I55" s="156">
        <f t="shared" si="29"/>
        <v>3.345414270044194</v>
      </c>
      <c r="J55" s="366">
        <f t="shared" si="29"/>
        <v>3.0593245608895936</v>
      </c>
      <c r="L55" s="326">
        <f t="shared" si="30"/>
        <v>-5.3645910214967236E-2</v>
      </c>
      <c r="M55" s="330">
        <f t="shared" si="30"/>
        <v>-5.7310862656241432E-3</v>
      </c>
      <c r="N55" s="209">
        <f t="shared" si="30"/>
        <v>-2.9177539463772061E-2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1.5296852011278275</v>
      </c>
      <c r="F56" s="157">
        <f t="shared" si="29"/>
        <v>1.8362357390763493</v>
      </c>
      <c r="G56" s="364">
        <f t="shared" si="29"/>
        <v>1.79320586511314</v>
      </c>
      <c r="H56" s="125">
        <f t="shared" si="29"/>
        <v>1.7576539635035073</v>
      </c>
      <c r="I56" s="157">
        <f t="shared" si="29"/>
        <v>1.8248291686656668</v>
      </c>
      <c r="J56" s="363">
        <f t="shared" si="29"/>
        <v>1.8169617214407681</v>
      </c>
      <c r="L56" s="326">
        <f t="shared" si="30"/>
        <v>0.14902985412135772</v>
      </c>
      <c r="M56" s="330">
        <f t="shared" si="30"/>
        <v>-6.2119313811091316E-3</v>
      </c>
      <c r="N56" s="209">
        <f t="shared" si="30"/>
        <v>1.3247701666495089E-2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1.18273913383161</v>
      </c>
      <c r="F57" s="158">
        <f t="shared" si="29"/>
        <v>1.8321295490873315</v>
      </c>
      <c r="G57" s="367">
        <f t="shared" si="29"/>
        <v>1.7922863552405366</v>
      </c>
      <c r="H57" s="126">
        <f t="shared" si="29"/>
        <v>2.0596787843633226</v>
      </c>
      <c r="I57" s="158">
        <f t="shared" si="29"/>
        <v>1.8982628904983252</v>
      </c>
      <c r="J57" s="368">
        <f t="shared" si="29"/>
        <v>1.9147392461924779</v>
      </c>
      <c r="L57" s="332">
        <f t="shared" si="30"/>
        <v>0.74144807206198782</v>
      </c>
      <c r="M57" s="333">
        <f t="shared" si="30"/>
        <v>3.6096432942712905E-2</v>
      </c>
      <c r="N57" s="208">
        <f t="shared" si="30"/>
        <v>6.8322168828600691E-2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AC7F584-806A-402B-BF32-14CD8C18D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EDB4853A-363D-4758-983D-1C93847321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C8BB30D2-7DF5-401B-9883-1AAB2A56C03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B7182A91-EA14-4FC7-8D6A-93AF376D5A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2C405C41-667A-4CD7-8D84-2039E7113E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D5C2D83B-8AA8-40D3-BF29-072C3F3A0B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1E87-D665-4F68-8B5E-988BF66857C1}">
  <sheetPr>
    <pageSetUpPr fitToPage="1"/>
  </sheetPr>
  <dimension ref="A1:AQ97"/>
  <sheetViews>
    <sheetView showGridLines="0" topLeftCell="N30" workbookViewId="0">
      <selection activeCell="AI71" sqref="AI71:AQ74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221</v>
      </c>
    </row>
    <row r="3" spans="1:43" ht="8.25" customHeight="1" thickBot="1"/>
    <row r="4" spans="1:43">
      <c r="A4" s="464" t="s">
        <v>3</v>
      </c>
      <c r="B4" s="430" t="s">
        <v>211</v>
      </c>
      <c r="C4" s="474"/>
      <c r="D4" s="474"/>
      <c r="E4" s="474"/>
      <c r="F4" s="474"/>
      <c r="G4" s="484"/>
      <c r="H4" s="478" t="s">
        <v>213</v>
      </c>
      <c r="I4" s="474"/>
      <c r="J4" s="474"/>
      <c r="K4" s="474"/>
      <c r="L4" s="474"/>
      <c r="M4" s="484"/>
      <c r="N4" s="486" t="s">
        <v>206</v>
      </c>
      <c r="O4" s="480"/>
      <c r="P4" s="487"/>
      <c r="R4" s="478" t="s">
        <v>212</v>
      </c>
      <c r="S4" s="474"/>
      <c r="T4" s="474"/>
      <c r="U4" s="474"/>
      <c r="V4" s="474"/>
      <c r="W4" s="484"/>
      <c r="X4" s="474" t="s">
        <v>214</v>
      </c>
      <c r="Y4" s="474"/>
      <c r="Z4" s="474"/>
      <c r="AA4" s="474"/>
      <c r="AB4" s="474"/>
      <c r="AC4" s="431"/>
      <c r="AE4" s="480" t="s">
        <v>206</v>
      </c>
      <c r="AF4" s="480"/>
      <c r="AG4" s="480"/>
      <c r="AI4" s="488" t="s">
        <v>217</v>
      </c>
      <c r="AJ4" s="489"/>
      <c r="AK4" s="489"/>
      <c r="AL4" s="489"/>
      <c r="AM4" s="489"/>
      <c r="AN4" s="490"/>
      <c r="AO4" s="480" t="s">
        <v>206</v>
      </c>
      <c r="AP4" s="480"/>
      <c r="AQ4" s="480"/>
    </row>
    <row r="5" spans="1:43">
      <c r="A5" s="465"/>
      <c r="B5" s="472">
        <v>2024</v>
      </c>
      <c r="C5" s="470"/>
      <c r="D5" s="471"/>
      <c r="E5" s="494">
        <v>2025</v>
      </c>
      <c r="F5" s="476"/>
      <c r="G5" s="485"/>
      <c r="H5" s="470">
        <f>R5</f>
        <v>2024</v>
      </c>
      <c r="I5" s="470"/>
      <c r="J5" s="471"/>
      <c r="K5" s="472">
        <v>2025</v>
      </c>
      <c r="L5" s="470"/>
      <c r="M5" s="471"/>
      <c r="N5" s="472" t="s">
        <v>215</v>
      </c>
      <c r="O5" s="470"/>
      <c r="P5" s="473"/>
      <c r="R5" s="469">
        <v>2024</v>
      </c>
      <c r="S5" s="470"/>
      <c r="T5" s="471"/>
      <c r="U5" s="475">
        <v>2025</v>
      </c>
      <c r="V5" s="476"/>
      <c r="W5" s="485"/>
      <c r="X5" s="470">
        <f>H5</f>
        <v>2024</v>
      </c>
      <c r="Y5" s="470"/>
      <c r="Z5" s="471"/>
      <c r="AA5" s="472">
        <v>2025</v>
      </c>
      <c r="AB5" s="470"/>
      <c r="AC5" s="473"/>
      <c r="AE5" s="469" t="s">
        <v>216</v>
      </c>
      <c r="AF5" s="470"/>
      <c r="AG5" s="473"/>
      <c r="AI5" s="491">
        <v>2024</v>
      </c>
      <c r="AJ5" s="492"/>
      <c r="AK5" s="492"/>
      <c r="AL5" s="492">
        <v>2025</v>
      </c>
      <c r="AM5" s="492"/>
      <c r="AN5" s="493"/>
      <c r="AO5" s="470" t="s">
        <v>217</v>
      </c>
      <c r="AP5" s="470"/>
      <c r="AQ5" s="473"/>
    </row>
    <row r="6" spans="1:43" ht="19.5" customHeight="1" thickBot="1">
      <c r="A6" s="46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147</v>
      </c>
      <c r="B7" s="39">
        <v>78601.510000000024</v>
      </c>
      <c r="C7" s="370">
        <v>133023.06</v>
      </c>
      <c r="D7" s="375">
        <v>211624.57</v>
      </c>
      <c r="E7" s="39">
        <v>81616.87000000001</v>
      </c>
      <c r="F7" s="379">
        <v>134012.68999999997</v>
      </c>
      <c r="G7" s="377">
        <v>215629.56</v>
      </c>
      <c r="H7" s="345">
        <f t="shared" ref="H7:H32" si="0">B7/$B$33</f>
        <v>0.12511162137773998</v>
      </c>
      <c r="I7" s="323">
        <f t="shared" ref="I7:I32" si="1">C7/$C$33</f>
        <v>0.14649226331716692</v>
      </c>
      <c r="J7" s="398">
        <f t="shared" ref="J7:J32" si="2">D7/$D$33</f>
        <v>0.13774894727044856</v>
      </c>
      <c r="K7" s="323">
        <f t="shared" ref="K7:K32" si="3">E7/$E$33</f>
        <v>0.12136510976759091</v>
      </c>
      <c r="L7" s="323">
        <f t="shared" ref="L7:L32" si="4">F7/$F$33</f>
        <v>0.14868017842550238</v>
      </c>
      <c r="M7" s="399">
        <f t="shared" ref="M7:M32" si="5">G7/$G$33</f>
        <v>0.13700864164565937</v>
      </c>
      <c r="N7" s="392">
        <f t="shared" ref="N7:P33" si="6">(E7-B7)/B7</f>
        <v>3.8362621786782278E-2</v>
      </c>
      <c r="O7" s="393">
        <f t="shared" si="6"/>
        <v>7.4395371749828611E-3</v>
      </c>
      <c r="P7" s="382">
        <f t="shared" si="6"/>
        <v>1.892497643350198E-2</v>
      </c>
      <c r="R7" s="401">
        <v>22140.696</v>
      </c>
      <c r="S7" s="369">
        <v>45489.831000000006</v>
      </c>
      <c r="T7" s="374">
        <v>67630.527000000002</v>
      </c>
      <c r="U7" s="39">
        <v>23880.752</v>
      </c>
      <c r="V7" s="112">
        <v>46634.99700000001</v>
      </c>
      <c r="W7" s="380">
        <v>70515.749000000011</v>
      </c>
      <c r="X7" s="345">
        <f>R7/$R$33</f>
        <v>0.12428415224229011</v>
      </c>
      <c r="Y7" s="323">
        <f>S7/$S$33</f>
        <v>0.15833968159237138</v>
      </c>
      <c r="Z7" s="398">
        <f>T7/$T$33</f>
        <v>0.14530498594586452</v>
      </c>
      <c r="AA7" s="323">
        <f>U7/$U$33</f>
        <v>0.1316256236483892</v>
      </c>
      <c r="AB7" s="323">
        <f>V7/$V$33</f>
        <v>0.16507695560028898</v>
      </c>
      <c r="AC7" s="399">
        <f>W7/$W$33</f>
        <v>0.15199523632180217</v>
      </c>
      <c r="AE7" s="392">
        <f t="shared" ref="AE7:AG33" si="7">(U7-R7)/R7</f>
        <v>7.8590844659987225E-2</v>
      </c>
      <c r="AF7" s="393">
        <f t="shared" si="7"/>
        <v>2.5174109791702776E-2</v>
      </c>
      <c r="AG7" s="382">
        <f t="shared" si="7"/>
        <v>4.2661533600056208E-2</v>
      </c>
      <c r="AI7" s="27">
        <f t="shared" ref="AI7:AN22" si="8">(R7/B7)*10</f>
        <v>2.8168283281071815</v>
      </c>
      <c r="AJ7" s="28">
        <f t="shared" si="8"/>
        <v>3.4196951265442257</v>
      </c>
      <c r="AK7" s="406">
        <f t="shared" si="8"/>
        <v>3.1957785903593328</v>
      </c>
      <c r="AL7" s="28">
        <f t="shared" si="8"/>
        <v>2.9259578320021333</v>
      </c>
      <c r="AM7" s="28">
        <f t="shared" si="8"/>
        <v>3.479894105550752</v>
      </c>
      <c r="AN7" s="402">
        <f t="shared" si="8"/>
        <v>3.2702264476169232</v>
      </c>
      <c r="AO7" s="383">
        <f t="shared" ref="AO7:AQ18" si="9">(AL7-AI7)/AI7</f>
        <v>3.8741978986090123E-2</v>
      </c>
      <c r="AP7" s="381">
        <f t="shared" si="9"/>
        <v>1.7603609906407174E-2</v>
      </c>
      <c r="AQ7" s="382">
        <f t="shared" si="9"/>
        <v>2.3295686842066083E-2</v>
      </c>
    </row>
    <row r="8" spans="1:43" ht="20.100000000000001" customHeight="1">
      <c r="A8" s="8" t="s">
        <v>146</v>
      </c>
      <c r="B8" s="19">
        <v>75809.040000000008</v>
      </c>
      <c r="C8" s="371">
        <v>94634.92</v>
      </c>
      <c r="D8" s="375">
        <v>170443.96000000002</v>
      </c>
      <c r="E8" s="19">
        <v>81150.820000000007</v>
      </c>
      <c r="F8" s="369">
        <v>80582.3</v>
      </c>
      <c r="G8" s="377">
        <v>161733.12</v>
      </c>
      <c r="H8" s="345">
        <f t="shared" si="0"/>
        <v>0.12066679010988393</v>
      </c>
      <c r="I8" s="323">
        <f t="shared" si="1"/>
        <v>0.10421714565609169</v>
      </c>
      <c r="J8" s="399">
        <f t="shared" si="2"/>
        <v>0.11094399888730522</v>
      </c>
      <c r="K8" s="323">
        <f t="shared" si="3"/>
        <v>0.12067208871192943</v>
      </c>
      <c r="L8" s="323">
        <f t="shared" si="4"/>
        <v>8.9401912176655524E-2</v>
      </c>
      <c r="M8" s="399">
        <f t="shared" si="5"/>
        <v>0.10276343874334494</v>
      </c>
      <c r="N8" s="394">
        <f t="shared" si="6"/>
        <v>7.0463628084460619E-2</v>
      </c>
      <c r="O8" s="395">
        <f t="shared" si="6"/>
        <v>-0.14849296644409901</v>
      </c>
      <c r="P8" s="386">
        <f t="shared" si="6"/>
        <v>-5.1106768465130854E-2</v>
      </c>
      <c r="R8" s="401">
        <v>23702.939999999995</v>
      </c>
      <c r="S8" s="369">
        <v>30222.06</v>
      </c>
      <c r="T8" s="374">
        <v>53925</v>
      </c>
      <c r="U8" s="19">
        <v>23928.898999999998</v>
      </c>
      <c r="V8" s="119">
        <v>24471.232000000004</v>
      </c>
      <c r="W8" s="375">
        <v>48400.131000000001</v>
      </c>
      <c r="X8" s="345">
        <f t="shared" ref="X8:X32" si="10">R8/$R$33</f>
        <v>0.13305362232288756</v>
      </c>
      <c r="Y8" s="323">
        <f t="shared" ref="Y8:Y32" si="11">S8/$S$33</f>
        <v>0.10519606805014385</v>
      </c>
      <c r="Z8" s="399">
        <f t="shared" ref="Z8:Z32" si="12">T8/$T$33</f>
        <v>0.11585849933020254</v>
      </c>
      <c r="AA8" s="323">
        <f t="shared" ref="AA8:AA32" si="13">U8/$U$33</f>
        <v>0.13189099966761164</v>
      </c>
      <c r="AB8" s="323">
        <f t="shared" ref="AB8:AB32" si="14">V8/$V$33</f>
        <v>8.6622423892262088E-2</v>
      </c>
      <c r="AC8" s="399">
        <f t="shared" ref="AC8:AC32" si="15">W8/$W$33</f>
        <v>0.10432547982084375</v>
      </c>
      <c r="AE8" s="394">
        <f t="shared" si="7"/>
        <v>9.5329524523119335E-3</v>
      </c>
      <c r="AF8" s="395">
        <f t="shared" si="7"/>
        <v>-0.19028577138686104</v>
      </c>
      <c r="AG8" s="386">
        <f t="shared" si="7"/>
        <v>-0.10245468706536855</v>
      </c>
      <c r="AI8" s="27">
        <f t="shared" si="8"/>
        <v>3.1266640495645364</v>
      </c>
      <c r="AJ8" s="28">
        <f t="shared" si="8"/>
        <v>3.1935420878466432</v>
      </c>
      <c r="AK8" s="402">
        <f t="shared" si="8"/>
        <v>3.1637964759795532</v>
      </c>
      <c r="AL8" s="28">
        <f t="shared" si="8"/>
        <v>2.9486946650693113</v>
      </c>
      <c r="AM8" s="28">
        <f t="shared" si="8"/>
        <v>3.0367998927804245</v>
      </c>
      <c r="AN8" s="402">
        <f t="shared" si="8"/>
        <v>2.9925924263379078</v>
      </c>
      <c r="AO8" s="384">
        <f t="shared" si="9"/>
        <v>-5.6919893430831363E-2</v>
      </c>
      <c r="AP8" s="385">
        <f t="shared" si="9"/>
        <v>-4.9080986176044901E-2</v>
      </c>
      <c r="AQ8" s="386">
        <f t="shared" si="9"/>
        <v>-5.4113483892366476E-2</v>
      </c>
    </row>
    <row r="9" spans="1:43" ht="20.100000000000001" customHeight="1">
      <c r="A9" s="8" t="s">
        <v>148</v>
      </c>
      <c r="B9" s="19">
        <v>37709.449999999997</v>
      </c>
      <c r="C9" s="371">
        <v>98085.37000000001</v>
      </c>
      <c r="D9" s="375">
        <v>135794.82</v>
      </c>
      <c r="E9" s="19">
        <v>42670.369999999995</v>
      </c>
      <c r="F9" s="369">
        <v>99659.009999999951</v>
      </c>
      <c r="G9" s="377">
        <v>142329.37999999995</v>
      </c>
      <c r="H9" s="345">
        <f t="shared" si="0"/>
        <v>6.0022898170312693E-2</v>
      </c>
      <c r="I9" s="323">
        <f t="shared" si="1"/>
        <v>0.10801696976149658</v>
      </c>
      <c r="J9" s="399">
        <f t="shared" si="2"/>
        <v>8.8390461938233605E-2</v>
      </c>
      <c r="K9" s="323">
        <f t="shared" si="3"/>
        <v>6.3451271028571871E-2</v>
      </c>
      <c r="L9" s="323">
        <f t="shared" si="4"/>
        <v>0.11056653954568721</v>
      </c>
      <c r="M9" s="399">
        <f t="shared" si="5"/>
        <v>9.0434516585151267E-2</v>
      </c>
      <c r="N9" s="394">
        <f t="shared" si="6"/>
        <v>0.1315564135780288</v>
      </c>
      <c r="O9" s="395">
        <f t="shared" si="6"/>
        <v>1.6043575101974343E-2</v>
      </c>
      <c r="P9" s="386">
        <f t="shared" si="6"/>
        <v>4.8120834064214961E-2</v>
      </c>
      <c r="R9" s="401">
        <v>12145.255000000003</v>
      </c>
      <c r="S9" s="369">
        <v>29152.076000000001</v>
      </c>
      <c r="T9" s="374">
        <v>41297.331000000006</v>
      </c>
      <c r="U9" s="19">
        <v>13652.439999999997</v>
      </c>
      <c r="V9" s="119">
        <v>28982.718000000012</v>
      </c>
      <c r="W9" s="375">
        <v>42635.15800000001</v>
      </c>
      <c r="X9" s="345">
        <f t="shared" si="10"/>
        <v>6.8175938165694311E-2</v>
      </c>
      <c r="Y9" s="323">
        <f t="shared" si="11"/>
        <v>0.10147169884180514</v>
      </c>
      <c r="Z9" s="399">
        <f t="shared" si="12"/>
        <v>8.872780335656287E-2</v>
      </c>
      <c r="AA9" s="323">
        <f t="shared" si="13"/>
        <v>7.5249344297123225E-2</v>
      </c>
      <c r="AB9" s="323">
        <f t="shared" si="14"/>
        <v>0.1025920265945701</v>
      </c>
      <c r="AC9" s="399">
        <f t="shared" si="15"/>
        <v>9.1899199933725098E-2</v>
      </c>
      <c r="AE9" s="394">
        <f t="shared" si="7"/>
        <v>0.124096612216046</v>
      </c>
      <c r="AF9" s="395">
        <f t="shared" si="7"/>
        <v>-5.8094661937622988E-3</v>
      </c>
      <c r="AG9" s="386">
        <f t="shared" si="7"/>
        <v>3.2394999086018526E-2</v>
      </c>
      <c r="AI9" s="27">
        <f t="shared" si="8"/>
        <v>3.2207457281928016</v>
      </c>
      <c r="AJ9" s="28">
        <f t="shared" si="8"/>
        <v>2.9721125586822987</v>
      </c>
      <c r="AK9" s="402">
        <f t="shared" si="8"/>
        <v>3.0411565772538305</v>
      </c>
      <c r="AL9" s="28">
        <f t="shared" si="8"/>
        <v>3.1995129172772581</v>
      </c>
      <c r="AM9" s="28">
        <f t="shared" si="8"/>
        <v>2.9081884317333699</v>
      </c>
      <c r="AN9" s="402">
        <f t="shared" si="8"/>
        <v>2.995527557275949</v>
      </c>
      <c r="AO9" s="384">
        <f t="shared" si="9"/>
        <v>-6.5925138795286092E-3</v>
      </c>
      <c r="AP9" s="385">
        <f t="shared" si="9"/>
        <v>-2.1507976460107513E-2</v>
      </c>
      <c r="AQ9" s="386">
        <f t="shared" si="9"/>
        <v>-1.5003837789596672E-2</v>
      </c>
    </row>
    <row r="10" spans="1:43" ht="20.100000000000001" customHeight="1">
      <c r="A10" s="8" t="s">
        <v>150</v>
      </c>
      <c r="B10" s="19">
        <v>34123.33</v>
      </c>
      <c r="C10" s="371">
        <v>61928.389999999992</v>
      </c>
      <c r="D10" s="375">
        <v>96051.72</v>
      </c>
      <c r="E10" s="19">
        <v>35694.300000000003</v>
      </c>
      <c r="F10" s="369">
        <v>63597.070000000014</v>
      </c>
      <c r="G10" s="377">
        <v>99291.370000000024</v>
      </c>
      <c r="H10" s="345">
        <f t="shared" si="0"/>
        <v>5.4314798063137396E-2</v>
      </c>
      <c r="I10" s="323">
        <f t="shared" si="1"/>
        <v>6.8198927424224079E-2</v>
      </c>
      <c r="J10" s="399">
        <f t="shared" si="2"/>
        <v>6.2521205895496396E-2</v>
      </c>
      <c r="K10" s="323">
        <f t="shared" si="3"/>
        <v>5.3077784501872227E-2</v>
      </c>
      <c r="L10" s="323">
        <f t="shared" si="4"/>
        <v>7.0557674164582238E-2</v>
      </c>
      <c r="M10" s="399">
        <f t="shared" si="5"/>
        <v>6.3088640216288419E-2</v>
      </c>
      <c r="N10" s="394">
        <f t="shared" si="6"/>
        <v>4.6038003911107184E-2</v>
      </c>
      <c r="O10" s="395">
        <f t="shared" si="6"/>
        <v>2.6945315387660203E-2</v>
      </c>
      <c r="P10" s="386">
        <f t="shared" si="6"/>
        <v>3.3728183108017465E-2</v>
      </c>
      <c r="R10" s="401">
        <v>12630.412</v>
      </c>
      <c r="S10" s="369">
        <v>23701.792999999998</v>
      </c>
      <c r="T10" s="374">
        <v>36332.205000000002</v>
      </c>
      <c r="U10" s="19">
        <v>12510.005999999992</v>
      </c>
      <c r="V10" s="119">
        <v>23611.200999999997</v>
      </c>
      <c r="W10" s="375">
        <v>36121.206999999988</v>
      </c>
      <c r="X10" s="345">
        <f t="shared" si="10"/>
        <v>7.0899309032148222E-2</v>
      </c>
      <c r="Y10" s="323">
        <f t="shared" si="11"/>
        <v>8.2500512186741176E-2</v>
      </c>
      <c r="Z10" s="399">
        <f t="shared" si="12"/>
        <v>7.8060171509638968E-2</v>
      </c>
      <c r="AA10" s="323">
        <f t="shared" si="13"/>
        <v>6.895249117762664E-2</v>
      </c>
      <c r="AB10" s="323">
        <f t="shared" si="14"/>
        <v>8.3578115790304372E-2</v>
      </c>
      <c r="AC10" s="399">
        <f t="shared" si="15"/>
        <v>7.7858513481771752E-2</v>
      </c>
      <c r="AE10" s="394">
        <f t="shared" si="7"/>
        <v>-9.5330223590495804E-3</v>
      </c>
      <c r="AF10" s="395">
        <f t="shared" si="7"/>
        <v>-3.8221580958031553E-3</v>
      </c>
      <c r="AG10" s="386">
        <f t="shared" si="7"/>
        <v>-5.8074647547544699E-3</v>
      </c>
      <c r="AI10" s="27">
        <f t="shared" si="8"/>
        <v>3.7014007718472963</v>
      </c>
      <c r="AJ10" s="28">
        <f t="shared" si="8"/>
        <v>3.8272903590744085</v>
      </c>
      <c r="AK10" s="402">
        <f t="shared" si="8"/>
        <v>3.7825668296205421</v>
      </c>
      <c r="AL10" s="28">
        <f t="shared" si="8"/>
        <v>3.5047629453442122</v>
      </c>
      <c r="AM10" s="28">
        <f t="shared" si="8"/>
        <v>3.7126240249747342</v>
      </c>
      <c r="AN10" s="402">
        <f t="shared" si="8"/>
        <v>3.6378999504186496</v>
      </c>
      <c r="AO10" s="384">
        <f t="shared" si="9"/>
        <v>-5.3125245987601086E-2</v>
      </c>
      <c r="AP10" s="385">
        <f t="shared" si="9"/>
        <v>-2.996018680103623E-2</v>
      </c>
      <c r="AQ10" s="386">
        <f t="shared" si="9"/>
        <v>-3.8245690219941259E-2</v>
      </c>
    </row>
    <row r="11" spans="1:43" ht="20.100000000000001" customHeight="1">
      <c r="A11" s="8" t="s">
        <v>154</v>
      </c>
      <c r="B11" s="19">
        <v>76666.889999999985</v>
      </c>
      <c r="C11" s="371">
        <v>48599.03</v>
      </c>
      <c r="D11" s="375">
        <v>125265.91999999998</v>
      </c>
      <c r="E11" s="19">
        <v>72594.27</v>
      </c>
      <c r="F11" s="369">
        <v>52278.390000000014</v>
      </c>
      <c r="G11" s="377">
        <v>124872.66000000002</v>
      </c>
      <c r="H11" s="345">
        <f t="shared" si="0"/>
        <v>0.12203224739434185</v>
      </c>
      <c r="I11" s="323">
        <f t="shared" si="1"/>
        <v>5.3519907749219525E-2</v>
      </c>
      <c r="J11" s="399">
        <f t="shared" si="2"/>
        <v>8.1537075817161617E-2</v>
      </c>
      <c r="K11" s="323">
        <f t="shared" si="3"/>
        <v>0.10794841246727706</v>
      </c>
      <c r="L11" s="323">
        <f t="shared" si="4"/>
        <v>5.8000181572342158E-2</v>
      </c>
      <c r="M11" s="399">
        <f t="shared" si="5"/>
        <v>7.9342709437798156E-2</v>
      </c>
      <c r="N11" s="394">
        <f t="shared" si="6"/>
        <v>-5.312097569107057E-2</v>
      </c>
      <c r="O11" s="395">
        <f t="shared" si="6"/>
        <v>7.570850693933634E-2</v>
      </c>
      <c r="P11" s="386">
        <f t="shared" si="6"/>
        <v>-3.1394013631158876E-3</v>
      </c>
      <c r="R11" s="401">
        <v>17465.169000000002</v>
      </c>
      <c r="S11" s="369">
        <v>12822.033999999998</v>
      </c>
      <c r="T11" s="374">
        <v>30287.203000000001</v>
      </c>
      <c r="U11" s="19">
        <v>16751.960999999999</v>
      </c>
      <c r="V11" s="119">
        <v>13345.17</v>
      </c>
      <c r="W11" s="375">
        <v>30097.131000000001</v>
      </c>
      <c r="X11" s="345">
        <f t="shared" si="10"/>
        <v>9.8038639929536361E-2</v>
      </c>
      <c r="Y11" s="323">
        <f t="shared" si="11"/>
        <v>4.4630563277462156E-2</v>
      </c>
      <c r="Z11" s="399">
        <f t="shared" si="12"/>
        <v>6.5072413323861072E-2</v>
      </c>
      <c r="AA11" s="323">
        <f t="shared" si="13"/>
        <v>9.2333244529254913E-2</v>
      </c>
      <c r="AB11" s="323">
        <f t="shared" si="14"/>
        <v>4.7238772966326295E-2</v>
      </c>
      <c r="AC11" s="399">
        <f t="shared" si="15"/>
        <v>6.4873742445155591E-2</v>
      </c>
      <c r="AE11" s="394">
        <f t="shared" si="7"/>
        <v>-4.0836020538936799E-2</v>
      </c>
      <c r="AF11" s="395">
        <f t="shared" si="7"/>
        <v>4.0799767026043009E-2</v>
      </c>
      <c r="AG11" s="386">
        <f t="shared" si="7"/>
        <v>-6.2756537802450794E-3</v>
      </c>
      <c r="AI11" s="27">
        <f t="shared" si="8"/>
        <v>2.2780588856545512</v>
      </c>
      <c r="AJ11" s="28">
        <f t="shared" si="8"/>
        <v>2.6383312588749197</v>
      </c>
      <c r="AK11" s="402">
        <f t="shared" si="8"/>
        <v>2.4178326395559147</v>
      </c>
      <c r="AL11" s="28">
        <f t="shared" si="8"/>
        <v>2.3076147745545201</v>
      </c>
      <c r="AM11" s="28">
        <f t="shared" si="8"/>
        <v>2.5527125070224992</v>
      </c>
      <c r="AN11" s="402">
        <f t="shared" si="8"/>
        <v>2.4102258252527013</v>
      </c>
      <c r="AO11" s="384">
        <f t="shared" si="9"/>
        <v>1.2974154920265248E-2</v>
      </c>
      <c r="AP11" s="385">
        <f t="shared" si="9"/>
        <v>-3.2451858182861941E-2</v>
      </c>
      <c r="AQ11" s="386">
        <f t="shared" si="9"/>
        <v>-3.1461293799931725E-3</v>
      </c>
    </row>
    <row r="12" spans="1:43" ht="20.100000000000001" customHeight="1">
      <c r="A12" s="8" t="s">
        <v>155</v>
      </c>
      <c r="B12" s="19">
        <v>73892.449999999983</v>
      </c>
      <c r="C12" s="371">
        <v>34967.110000000015</v>
      </c>
      <c r="D12" s="375">
        <v>108859.56</v>
      </c>
      <c r="E12" s="19">
        <v>91618.780000000028</v>
      </c>
      <c r="F12" s="369">
        <v>32634.250000000004</v>
      </c>
      <c r="G12" s="377">
        <v>124253.03000000003</v>
      </c>
      <c r="H12" s="345">
        <f t="shared" si="0"/>
        <v>0.11761611484402243</v>
      </c>
      <c r="I12" s="323">
        <f t="shared" si="1"/>
        <v>3.850769246745897E-2</v>
      </c>
      <c r="J12" s="399">
        <f t="shared" si="2"/>
        <v>7.0857981142379789E-2</v>
      </c>
      <c r="K12" s="323">
        <f t="shared" si="3"/>
        <v>0.13623805092590252</v>
      </c>
      <c r="L12" s="323">
        <f t="shared" si="4"/>
        <v>3.6206019838736558E-2</v>
      </c>
      <c r="M12" s="399">
        <f t="shared" si="5"/>
        <v>7.8949003377168536E-2</v>
      </c>
      <c r="N12" s="394">
        <f t="shared" si="6"/>
        <v>0.23989365625310907</v>
      </c>
      <c r="O12" s="395">
        <f t="shared" si="6"/>
        <v>-6.6715836681956575E-2</v>
      </c>
      <c r="P12" s="386">
        <f t="shared" si="6"/>
        <v>0.14140668949975574</v>
      </c>
      <c r="R12" s="401">
        <v>23157.256000000001</v>
      </c>
      <c r="S12" s="369">
        <v>11373.102999999999</v>
      </c>
      <c r="T12" s="374">
        <v>34530.358999999997</v>
      </c>
      <c r="U12" s="19">
        <v>18381.963999999996</v>
      </c>
      <c r="V12" s="119">
        <v>7934.9210000000012</v>
      </c>
      <c r="W12" s="375">
        <v>26316.884999999998</v>
      </c>
      <c r="X12" s="345">
        <f t="shared" si="10"/>
        <v>0.12999049037201388</v>
      </c>
      <c r="Y12" s="323">
        <f t="shared" si="11"/>
        <v>3.9587166365538787E-2</v>
      </c>
      <c r="Z12" s="399">
        <f t="shared" si="12"/>
        <v>7.4188884099641222E-2</v>
      </c>
      <c r="AA12" s="323">
        <f t="shared" si="13"/>
        <v>0.10131747423122348</v>
      </c>
      <c r="AB12" s="323">
        <f t="shared" si="14"/>
        <v>2.808775996294801E-2</v>
      </c>
      <c r="AC12" s="399">
        <f t="shared" si="15"/>
        <v>5.6725500495338851E-2</v>
      </c>
      <c r="AE12" s="394">
        <f t="shared" si="7"/>
        <v>-0.20621147859660077</v>
      </c>
      <c r="AF12" s="395">
        <f t="shared" si="7"/>
        <v>-0.30230817394338189</v>
      </c>
      <c r="AG12" s="386">
        <f t="shared" si="7"/>
        <v>-0.23786239812913615</v>
      </c>
      <c r="AI12" s="27">
        <f t="shared" si="8"/>
        <v>3.1339136813030297</v>
      </c>
      <c r="AJ12" s="28">
        <f t="shared" si="8"/>
        <v>3.2525144342783818</v>
      </c>
      <c r="AK12" s="402">
        <f t="shared" si="8"/>
        <v>3.172009789493913</v>
      </c>
      <c r="AL12" s="28">
        <f t="shared" si="8"/>
        <v>2.0063532825911885</v>
      </c>
      <c r="AM12" s="28">
        <f t="shared" si="8"/>
        <v>2.431470311099535</v>
      </c>
      <c r="AN12" s="402">
        <f t="shared" si="8"/>
        <v>2.1180075045252411</v>
      </c>
      <c r="AO12" s="384">
        <f t="shared" si="9"/>
        <v>-0.35979306176774473</v>
      </c>
      <c r="AP12" s="385">
        <f t="shared" si="9"/>
        <v>-0.25243366010180596</v>
      </c>
      <c r="AQ12" s="386">
        <f t="shared" si="9"/>
        <v>-0.3322821664862628</v>
      </c>
    </row>
    <row r="13" spans="1:43" ht="20.100000000000001" customHeight="1">
      <c r="A13" s="8" t="s">
        <v>152</v>
      </c>
      <c r="B13" s="19">
        <v>41795.86</v>
      </c>
      <c r="C13" s="371">
        <v>42345.790000000015</v>
      </c>
      <c r="D13" s="375">
        <v>84141.650000000023</v>
      </c>
      <c r="E13" s="19">
        <v>48709.369999999995</v>
      </c>
      <c r="F13" s="369">
        <v>39074.880000000012</v>
      </c>
      <c r="G13" s="377">
        <v>87784.25</v>
      </c>
      <c r="H13" s="345">
        <f t="shared" si="0"/>
        <v>6.6527320041014804E-2</v>
      </c>
      <c r="I13" s="323">
        <f t="shared" si="1"/>
        <v>4.6633498124712028E-2</v>
      </c>
      <c r="J13" s="399">
        <f t="shared" si="2"/>
        <v>5.4768799809485923E-2</v>
      </c>
      <c r="K13" s="323">
        <f t="shared" si="3"/>
        <v>7.2431325003766978E-2</v>
      </c>
      <c r="L13" s="323">
        <f t="shared" si="4"/>
        <v>4.3351567156476728E-2</v>
      </c>
      <c r="M13" s="399">
        <f t="shared" si="5"/>
        <v>5.5777143219060382E-2</v>
      </c>
      <c r="N13" s="394">
        <f t="shared" si="6"/>
        <v>0.16541135892406555</v>
      </c>
      <c r="O13" s="395">
        <f t="shared" si="6"/>
        <v>-7.7242861687076864E-2</v>
      </c>
      <c r="P13" s="386">
        <f t="shared" si="6"/>
        <v>4.3291283211108596E-2</v>
      </c>
      <c r="R13" s="401">
        <v>9547.1689999999962</v>
      </c>
      <c r="S13" s="369">
        <v>12253.162999999997</v>
      </c>
      <c r="T13" s="374">
        <v>21800.331999999995</v>
      </c>
      <c r="U13" s="19">
        <v>10820.364</v>
      </c>
      <c r="V13" s="119">
        <v>11981.846999999994</v>
      </c>
      <c r="W13" s="375">
        <v>22802.210999999996</v>
      </c>
      <c r="X13" s="345">
        <f t="shared" si="10"/>
        <v>5.359189275164937E-2</v>
      </c>
      <c r="Y13" s="323">
        <f t="shared" si="11"/>
        <v>4.2650453634778845E-2</v>
      </c>
      <c r="Z13" s="399">
        <f t="shared" si="12"/>
        <v>4.6838270754199211E-2</v>
      </c>
      <c r="AA13" s="323">
        <f t="shared" si="13"/>
        <v>5.9639543997717454E-2</v>
      </c>
      <c r="AB13" s="323">
        <f t="shared" si="14"/>
        <v>4.2412929183386766E-2</v>
      </c>
      <c r="AC13" s="399">
        <f t="shared" si="15"/>
        <v>4.914969349052218E-2</v>
      </c>
      <c r="AE13" s="394">
        <f t="shared" si="7"/>
        <v>0.13335838089804464</v>
      </c>
      <c r="AF13" s="395">
        <f t="shared" si="7"/>
        <v>-2.2142527606953618E-2</v>
      </c>
      <c r="AG13" s="386">
        <f t="shared" si="7"/>
        <v>4.5957052397183722E-2</v>
      </c>
      <c r="AI13" s="27">
        <f t="shared" si="8"/>
        <v>2.2842379604104321</v>
      </c>
      <c r="AJ13" s="28">
        <f t="shared" si="8"/>
        <v>2.8935965062878721</v>
      </c>
      <c r="AK13" s="402">
        <f t="shared" si="8"/>
        <v>2.5909085452923719</v>
      </c>
      <c r="AL13" s="28">
        <f t="shared" si="8"/>
        <v>2.2214132517008536</v>
      </c>
      <c r="AM13" s="28">
        <f t="shared" si="8"/>
        <v>3.0663810099992608</v>
      </c>
      <c r="AN13" s="402">
        <f t="shared" si="8"/>
        <v>2.5975287138638192</v>
      </c>
      <c r="AO13" s="384">
        <f t="shared" si="9"/>
        <v>-2.7503574407935247E-2</v>
      </c>
      <c r="AP13" s="385">
        <f t="shared" si="9"/>
        <v>5.9712715071338636E-2</v>
      </c>
      <c r="AQ13" s="386">
        <f t="shared" si="9"/>
        <v>2.555153320049072E-3</v>
      </c>
    </row>
    <row r="14" spans="1:43" ht="20.100000000000001" customHeight="1">
      <c r="A14" s="8" t="s">
        <v>157</v>
      </c>
      <c r="B14" s="19">
        <v>10046.329999999998</v>
      </c>
      <c r="C14" s="371">
        <v>34919.850000000013</v>
      </c>
      <c r="D14" s="375">
        <v>44966.180000000008</v>
      </c>
      <c r="E14" s="19">
        <v>9613.5300000000007</v>
      </c>
      <c r="F14" s="369">
        <v>34002.87999999999</v>
      </c>
      <c r="G14" s="377">
        <v>43616.409999999989</v>
      </c>
      <c r="H14" s="345">
        <f t="shared" si="0"/>
        <v>1.5990947695481039E-2</v>
      </c>
      <c r="I14" s="323">
        <f t="shared" si="1"/>
        <v>3.8455647172723081E-2</v>
      </c>
      <c r="J14" s="399">
        <f t="shared" si="2"/>
        <v>2.9269020878688611E-2</v>
      </c>
      <c r="K14" s="323">
        <f t="shared" si="3"/>
        <v>1.4295416176876524E-2</v>
      </c>
      <c r="L14" s="323">
        <f t="shared" si="4"/>
        <v>3.7724444344643372E-2</v>
      </c>
      <c r="M14" s="399">
        <f t="shared" si="5"/>
        <v>2.7713385342715315E-2</v>
      </c>
      <c r="N14" s="394">
        <f t="shared" si="6"/>
        <v>-4.3080408467569505E-2</v>
      </c>
      <c r="O14" s="395">
        <f t="shared" si="6"/>
        <v>-2.6259276600558785E-2</v>
      </c>
      <c r="P14" s="386">
        <f t="shared" si="6"/>
        <v>-3.0017448669200239E-2</v>
      </c>
      <c r="R14" s="401">
        <v>3647.427000000001</v>
      </c>
      <c r="S14" s="369">
        <v>15587.686000000002</v>
      </c>
      <c r="T14" s="374">
        <v>19235.113000000001</v>
      </c>
      <c r="U14" s="19">
        <v>3628.57</v>
      </c>
      <c r="V14" s="119">
        <v>15734.054000000002</v>
      </c>
      <c r="W14" s="375">
        <v>19362.624000000003</v>
      </c>
      <c r="X14" s="345">
        <f t="shared" si="10"/>
        <v>2.0474395771507798E-2</v>
      </c>
      <c r="Y14" s="323">
        <f t="shared" si="11"/>
        <v>5.4257164375964936E-2</v>
      </c>
      <c r="Z14" s="399">
        <f t="shared" si="12"/>
        <v>4.1326867438606772E-2</v>
      </c>
      <c r="AA14" s="323">
        <f t="shared" si="13"/>
        <v>1.999990574843856E-2</v>
      </c>
      <c r="AB14" s="323">
        <f t="shared" si="14"/>
        <v>5.5694862241988538E-2</v>
      </c>
      <c r="AC14" s="399">
        <f t="shared" si="15"/>
        <v>4.1735734958869952E-2</v>
      </c>
      <c r="AE14" s="394">
        <f t="shared" si="7"/>
        <v>-5.1699458275658089E-3</v>
      </c>
      <c r="AF14" s="395">
        <f t="shared" si="7"/>
        <v>9.3899761645186066E-3</v>
      </c>
      <c r="AG14" s="386">
        <f t="shared" si="7"/>
        <v>6.6290746511342164E-3</v>
      </c>
      <c r="AI14" s="27">
        <f t="shared" si="8"/>
        <v>3.6306064005462706</v>
      </c>
      <c r="AJ14" s="28">
        <f t="shared" si="8"/>
        <v>4.4638467805560431</v>
      </c>
      <c r="AK14" s="402">
        <f t="shared" si="8"/>
        <v>4.2776844730862171</v>
      </c>
      <c r="AL14" s="28">
        <f t="shared" si="8"/>
        <v>3.7744408141442323</v>
      </c>
      <c r="AM14" s="28">
        <f t="shared" si="8"/>
        <v>4.6272709841048778</v>
      </c>
      <c r="AN14" s="402">
        <f t="shared" si="8"/>
        <v>4.4392979614782622</v>
      </c>
      <c r="AO14" s="384">
        <f t="shared" si="9"/>
        <v>3.9617187249028143E-2</v>
      </c>
      <c r="AP14" s="385">
        <f t="shared" si="9"/>
        <v>3.6610621193516324E-2</v>
      </c>
      <c r="AQ14" s="386">
        <f t="shared" si="9"/>
        <v>3.7780600558284257E-2</v>
      </c>
    </row>
    <row r="15" spans="1:43" ht="20.100000000000001" customHeight="1">
      <c r="A15" s="8" t="s">
        <v>149</v>
      </c>
      <c r="B15" s="19">
        <v>4111.5300000000007</v>
      </c>
      <c r="C15" s="371">
        <v>28209.06</v>
      </c>
      <c r="D15" s="375">
        <v>32320.590000000004</v>
      </c>
      <c r="E15" s="19">
        <v>5131.5300000000007</v>
      </c>
      <c r="F15" s="369">
        <v>39103.549999999988</v>
      </c>
      <c r="G15" s="377">
        <v>44235.079999999987</v>
      </c>
      <c r="H15" s="345">
        <f t="shared" si="0"/>
        <v>6.5444058853731842E-3</v>
      </c>
      <c r="I15" s="323">
        <f t="shared" si="1"/>
        <v>3.1065358483331841E-2</v>
      </c>
      <c r="J15" s="399">
        <f t="shared" si="2"/>
        <v>2.1037856084762687E-2</v>
      </c>
      <c r="K15" s="323">
        <f t="shared" si="3"/>
        <v>7.630636922558851E-3</v>
      </c>
      <c r="L15" s="323">
        <f t="shared" si="4"/>
        <v>4.3383375045083807E-2</v>
      </c>
      <c r="M15" s="399">
        <f t="shared" si="5"/>
        <v>2.8106481429944354E-2</v>
      </c>
      <c r="N15" s="394">
        <f t="shared" si="6"/>
        <v>0.24808283047916466</v>
      </c>
      <c r="O15" s="395">
        <f t="shared" si="6"/>
        <v>0.38620535388275917</v>
      </c>
      <c r="P15" s="386">
        <f t="shared" si="6"/>
        <v>0.3686346691072156</v>
      </c>
      <c r="R15" s="401">
        <v>1557.47</v>
      </c>
      <c r="S15" s="369">
        <v>10619.507999999996</v>
      </c>
      <c r="T15" s="374">
        <v>12176.977999999996</v>
      </c>
      <c r="U15" s="19">
        <v>1865.2189999999994</v>
      </c>
      <c r="V15" s="119">
        <v>13837.168</v>
      </c>
      <c r="W15" s="375">
        <v>15702.386999999999</v>
      </c>
      <c r="X15" s="345">
        <f t="shared" si="10"/>
        <v>8.7426718018620356E-3</v>
      </c>
      <c r="Y15" s="323">
        <f t="shared" si="11"/>
        <v>3.6964074792619914E-2</v>
      </c>
      <c r="Z15" s="399">
        <f t="shared" si="12"/>
        <v>2.6162381037679934E-2</v>
      </c>
      <c r="AA15" s="323">
        <f t="shared" si="13"/>
        <v>1.0280690244420475E-2</v>
      </c>
      <c r="AB15" s="323">
        <f t="shared" si="14"/>
        <v>4.898033053523599E-2</v>
      </c>
      <c r="AC15" s="399">
        <f t="shared" si="15"/>
        <v>3.3846169922713207E-2</v>
      </c>
      <c r="AE15" s="394">
        <f t="shared" si="7"/>
        <v>0.19759545930258646</v>
      </c>
      <c r="AF15" s="395">
        <f t="shared" si="7"/>
        <v>0.30299520467426594</v>
      </c>
      <c r="AG15" s="386">
        <f t="shared" si="7"/>
        <v>0.28951427850161221</v>
      </c>
      <c r="AI15" s="27">
        <f t="shared" si="8"/>
        <v>3.7880545684939664</v>
      </c>
      <c r="AJ15" s="28">
        <f t="shared" si="8"/>
        <v>3.7645735093618842</v>
      </c>
      <c r="AK15" s="402">
        <f t="shared" si="8"/>
        <v>3.7675605550517473</v>
      </c>
      <c r="AL15" s="28">
        <f t="shared" si="8"/>
        <v>3.6348204141844622</v>
      </c>
      <c r="AM15" s="28">
        <f t="shared" si="8"/>
        <v>3.5385963678489558</v>
      </c>
      <c r="AN15" s="402">
        <f t="shared" si="8"/>
        <v>3.549758924365007</v>
      </c>
      <c r="AO15" s="384">
        <f t="shared" si="9"/>
        <v>-4.045193952167013E-2</v>
      </c>
      <c r="AP15" s="385">
        <f t="shared" si="9"/>
        <v>-6.0027288868436182E-2</v>
      </c>
      <c r="AQ15" s="386">
        <f t="shared" si="9"/>
        <v>-5.7809722631982703E-2</v>
      </c>
    </row>
    <row r="16" spans="1:43" ht="20.100000000000001" customHeight="1">
      <c r="A16" s="8" t="s">
        <v>158</v>
      </c>
      <c r="B16" s="19">
        <v>17272.570000000003</v>
      </c>
      <c r="C16" s="371">
        <v>54214.490000000005</v>
      </c>
      <c r="D16" s="375">
        <v>71487.060000000012</v>
      </c>
      <c r="E16" s="19">
        <v>15370.83</v>
      </c>
      <c r="F16" s="369">
        <v>46057.1</v>
      </c>
      <c r="G16" s="377">
        <v>61427.93</v>
      </c>
      <c r="H16" s="345">
        <f t="shared" si="0"/>
        <v>2.7493100807611838E-2</v>
      </c>
      <c r="I16" s="323">
        <f t="shared" si="1"/>
        <v>5.9703959183361986E-2</v>
      </c>
      <c r="J16" s="399">
        <f t="shared" si="2"/>
        <v>4.6531776808616289E-2</v>
      </c>
      <c r="K16" s="323">
        <f t="shared" si="3"/>
        <v>2.2856579407774143E-2</v>
      </c>
      <c r="L16" s="323">
        <f t="shared" si="4"/>
        <v>5.1097980689449679E-2</v>
      </c>
      <c r="M16" s="399">
        <f t="shared" si="5"/>
        <v>3.9030628492701315E-2</v>
      </c>
      <c r="N16" s="394">
        <f t="shared" si="6"/>
        <v>-0.11010173934741634</v>
      </c>
      <c r="O16" s="395">
        <f t="shared" si="6"/>
        <v>-0.15046512472956963</v>
      </c>
      <c r="P16" s="386">
        <f t="shared" si="6"/>
        <v>-0.14071259889552054</v>
      </c>
      <c r="R16" s="401">
        <v>4746.6640000000025</v>
      </c>
      <c r="S16" s="369">
        <v>12686.555999999999</v>
      </c>
      <c r="T16" s="374">
        <v>17433.22</v>
      </c>
      <c r="U16" s="19">
        <v>4137.3670000000002</v>
      </c>
      <c r="V16" s="119">
        <v>11043.813999999998</v>
      </c>
      <c r="W16" s="375">
        <v>15181.180999999999</v>
      </c>
      <c r="X16" s="345">
        <f t="shared" si="10"/>
        <v>2.6644831364786275E-2</v>
      </c>
      <c r="Y16" s="323">
        <f t="shared" si="11"/>
        <v>4.4158995392701905E-2</v>
      </c>
      <c r="Z16" s="399">
        <f t="shared" si="12"/>
        <v>3.7455479048553987E-2</v>
      </c>
      <c r="AA16" s="323">
        <f t="shared" si="13"/>
        <v>2.2804286549990765E-2</v>
      </c>
      <c r="AB16" s="323">
        <f t="shared" si="14"/>
        <v>3.9092512289340325E-2</v>
      </c>
      <c r="AC16" s="399">
        <f t="shared" si="15"/>
        <v>3.2722721185859525E-2</v>
      </c>
      <c r="AE16" s="394">
        <f t="shared" si="7"/>
        <v>-0.12836320413663196</v>
      </c>
      <c r="AF16" s="395">
        <f t="shared" si="7"/>
        <v>-0.12948683630135716</v>
      </c>
      <c r="AG16" s="386">
        <f t="shared" si="7"/>
        <v>-0.12918089716070824</v>
      </c>
      <c r="AI16" s="27">
        <f t="shared" si="8"/>
        <v>2.7480936536948475</v>
      </c>
      <c r="AJ16" s="28">
        <f t="shared" si="8"/>
        <v>2.3400673878883667</v>
      </c>
      <c r="AK16" s="402">
        <f t="shared" si="8"/>
        <v>2.4386539326138181</v>
      </c>
      <c r="AL16" s="28">
        <f t="shared" si="8"/>
        <v>2.6917004481865976</v>
      </c>
      <c r="AM16" s="28">
        <f t="shared" si="8"/>
        <v>2.3978526654956562</v>
      </c>
      <c r="AN16" s="402">
        <f t="shared" si="8"/>
        <v>2.4713808523256438</v>
      </c>
      <c r="AO16" s="384">
        <f t="shared" si="9"/>
        <v>-2.0520845580509418E-2</v>
      </c>
      <c r="AP16" s="385">
        <f t="shared" si="9"/>
        <v>2.4693851940492166E-2</v>
      </c>
      <c r="AQ16" s="386">
        <f t="shared" si="9"/>
        <v>1.342007542527692E-2</v>
      </c>
    </row>
    <row r="17" spans="1:43" ht="20.100000000000001" customHeight="1">
      <c r="A17" s="8" t="s">
        <v>145</v>
      </c>
      <c r="B17" s="19">
        <v>26717.190000000002</v>
      </c>
      <c r="C17" s="371">
        <v>26681.080000000005</v>
      </c>
      <c r="D17" s="375">
        <v>53398.270000000004</v>
      </c>
      <c r="E17" s="19">
        <v>27645.440000000006</v>
      </c>
      <c r="F17" s="369">
        <v>32330.979999999996</v>
      </c>
      <c r="G17" s="377">
        <v>59976.42</v>
      </c>
      <c r="H17" s="345">
        <f t="shared" si="0"/>
        <v>4.2526294463772263E-2</v>
      </c>
      <c r="I17" s="323">
        <f t="shared" si="1"/>
        <v>2.9382663403972185E-2</v>
      </c>
      <c r="J17" s="399">
        <f t="shared" si="2"/>
        <v>3.4757568455133427E-2</v>
      </c>
      <c r="K17" s="323">
        <f t="shared" si="3"/>
        <v>4.1109048413316376E-2</v>
      </c>
      <c r="L17" s="323">
        <f t="shared" si="4"/>
        <v>3.5869557390955653E-2</v>
      </c>
      <c r="M17" s="399">
        <f t="shared" si="5"/>
        <v>3.8108355064906486E-2</v>
      </c>
      <c r="N17" s="394">
        <f t="shared" si="6"/>
        <v>3.4743549003469432E-2</v>
      </c>
      <c r="O17" s="395">
        <f t="shared" si="6"/>
        <v>0.21175679545205778</v>
      </c>
      <c r="P17" s="386">
        <f t="shared" si="6"/>
        <v>0.12319032058529225</v>
      </c>
      <c r="R17" s="401">
        <v>6459.9340000000029</v>
      </c>
      <c r="S17" s="369">
        <v>7192.9489999999978</v>
      </c>
      <c r="T17" s="374">
        <v>13652.883000000002</v>
      </c>
      <c r="U17" s="19">
        <v>7133.9740000000011</v>
      </c>
      <c r="V17" s="119">
        <v>7810.3220000000028</v>
      </c>
      <c r="W17" s="375">
        <v>14944.296000000004</v>
      </c>
      <c r="X17" s="345">
        <f t="shared" si="10"/>
        <v>3.6262067856003555E-2</v>
      </c>
      <c r="Y17" s="323">
        <f t="shared" si="11"/>
        <v>2.5037007817640951E-2</v>
      </c>
      <c r="Z17" s="399">
        <f t="shared" si="12"/>
        <v>2.9333380359959828E-2</v>
      </c>
      <c r="AA17" s="323">
        <f t="shared" si="13"/>
        <v>3.9320946712289202E-2</v>
      </c>
      <c r="AB17" s="323">
        <f t="shared" si="14"/>
        <v>2.7646708715730384E-2</v>
      </c>
      <c r="AC17" s="399">
        <f t="shared" si="15"/>
        <v>3.2212120475143269E-2</v>
      </c>
      <c r="AE17" s="394">
        <f t="shared" si="7"/>
        <v>0.1043416233045102</v>
      </c>
      <c r="AF17" s="395">
        <f t="shared" si="7"/>
        <v>8.5830304093634652E-2</v>
      </c>
      <c r="AG17" s="386">
        <f t="shared" si="7"/>
        <v>9.4589032953699387E-2</v>
      </c>
      <c r="AI17" s="27">
        <f t="shared" si="8"/>
        <v>2.4178942471120664</v>
      </c>
      <c r="AJ17" s="28">
        <f t="shared" si="8"/>
        <v>2.6958987417300935</v>
      </c>
      <c r="AK17" s="402">
        <f t="shared" si="8"/>
        <v>2.5568024956613766</v>
      </c>
      <c r="AL17" s="28">
        <f t="shared" si="8"/>
        <v>2.5805246724233721</v>
      </c>
      <c r="AM17" s="28">
        <f t="shared" si="8"/>
        <v>2.4157393311307001</v>
      </c>
      <c r="AN17" s="402">
        <f t="shared" si="8"/>
        <v>2.4916952362278382</v>
      </c>
      <c r="AO17" s="384">
        <f t="shared" si="9"/>
        <v>6.7261182123888014E-2</v>
      </c>
      <c r="AP17" s="385">
        <f t="shared" si="9"/>
        <v>-0.10392059844933237</v>
      </c>
      <c r="AQ17" s="386">
        <f t="shared" si="9"/>
        <v>-2.5464328802877263E-2</v>
      </c>
    </row>
    <row r="18" spans="1:43" ht="20.100000000000001" customHeight="1">
      <c r="A18" s="8" t="s">
        <v>156</v>
      </c>
      <c r="B18" s="19">
        <v>27258.420000000006</v>
      </c>
      <c r="C18" s="371">
        <v>16696.620000000003</v>
      </c>
      <c r="D18" s="375">
        <v>43955.040000000008</v>
      </c>
      <c r="E18" s="19">
        <v>31791.760000000002</v>
      </c>
      <c r="F18" s="369">
        <v>20410.050000000003</v>
      </c>
      <c r="G18" s="377">
        <v>52201.810000000005</v>
      </c>
      <c r="H18" s="345">
        <f t="shared" si="0"/>
        <v>4.3387781257579083E-2</v>
      </c>
      <c r="I18" s="323">
        <f t="shared" si="1"/>
        <v>1.838723040611662E-2</v>
      </c>
      <c r="J18" s="399">
        <f t="shared" si="2"/>
        <v>2.861085783768141E-2</v>
      </c>
      <c r="K18" s="323">
        <f t="shared" si="3"/>
        <v>4.727466811830576E-2</v>
      </c>
      <c r="L18" s="323">
        <f t="shared" si="4"/>
        <v>2.2643899437235576E-2</v>
      </c>
      <c r="M18" s="399">
        <f t="shared" si="5"/>
        <v>3.3168453710821458E-2</v>
      </c>
      <c r="N18" s="394">
        <f t="shared" si="6"/>
        <v>0.16630971274197096</v>
      </c>
      <c r="O18" s="395">
        <f t="shared" si="6"/>
        <v>0.22240609177186757</v>
      </c>
      <c r="P18" s="386">
        <f t="shared" si="6"/>
        <v>0.18761830270203361</v>
      </c>
      <c r="R18" s="401">
        <v>6136.7280000000028</v>
      </c>
      <c r="S18" s="369">
        <v>4086.0130000000008</v>
      </c>
      <c r="T18" s="374">
        <v>10222.741000000004</v>
      </c>
      <c r="U18" s="19">
        <v>7262.194999999997</v>
      </c>
      <c r="V18" s="119">
        <v>5899.8869999999988</v>
      </c>
      <c r="W18" s="375">
        <v>13162.081999999995</v>
      </c>
      <c r="X18" s="345">
        <f t="shared" si="10"/>
        <v>3.4447789582654709E-2</v>
      </c>
      <c r="Y18" s="323">
        <f t="shared" si="11"/>
        <v>1.4222475291286316E-2</v>
      </c>
      <c r="Z18" s="399">
        <f t="shared" si="12"/>
        <v>2.196367976451246E-2</v>
      </c>
      <c r="AA18" s="323">
        <f t="shared" si="13"/>
        <v>4.002767358126802E-2</v>
      </c>
      <c r="AB18" s="323">
        <f t="shared" si="14"/>
        <v>2.0884216725600341E-2</v>
      </c>
      <c r="AC18" s="399">
        <f t="shared" si="15"/>
        <v>2.8370595114531615E-2</v>
      </c>
      <c r="AE18" s="394">
        <f t="shared" si="7"/>
        <v>0.18339854723885329</v>
      </c>
      <c r="AF18" s="395">
        <f t="shared" si="7"/>
        <v>0.44392271879702722</v>
      </c>
      <c r="AG18" s="386">
        <f t="shared" si="7"/>
        <v>0.28752963613183491</v>
      </c>
      <c r="AI18" s="27">
        <f t="shared" si="8"/>
        <v>2.2513146396599661</v>
      </c>
      <c r="AJ18" s="28">
        <f t="shared" si="8"/>
        <v>2.4472096747724987</v>
      </c>
      <c r="AK18" s="402">
        <f t="shared" si="8"/>
        <v>2.3257266970977621</v>
      </c>
      <c r="AL18" s="28">
        <f t="shared" si="8"/>
        <v>2.284301026429489</v>
      </c>
      <c r="AM18" s="28">
        <f t="shared" si="8"/>
        <v>2.8906773868755824</v>
      </c>
      <c r="AN18" s="402">
        <f t="shared" si="8"/>
        <v>2.5213842202023251</v>
      </c>
      <c r="AO18" s="384">
        <f t="shared" si="9"/>
        <v>1.4652055376189002E-2</v>
      </c>
      <c r="AP18" s="385">
        <f t="shared" si="9"/>
        <v>0.18121361511220324</v>
      </c>
      <c r="AQ18" s="386">
        <f t="shared" si="9"/>
        <v>8.4127478670955158E-2</v>
      </c>
    </row>
    <row r="19" spans="1:43" ht="20.100000000000001" customHeight="1">
      <c r="A19" s="8" t="s">
        <v>151</v>
      </c>
      <c r="B19" s="19">
        <v>16068.650000000001</v>
      </c>
      <c r="C19" s="371">
        <v>35186.610000000008</v>
      </c>
      <c r="D19" s="375">
        <v>51255.260000000009</v>
      </c>
      <c r="E19" s="19">
        <v>13164.520000000004</v>
      </c>
      <c r="F19" s="369">
        <v>26696.299999999988</v>
      </c>
      <c r="G19" s="377">
        <v>39860.819999999992</v>
      </c>
      <c r="H19" s="345">
        <f t="shared" si="0"/>
        <v>2.557679686880597E-2</v>
      </c>
      <c r="I19" s="323">
        <f t="shared" si="1"/>
        <v>3.8749417863026603E-2</v>
      </c>
      <c r="J19" s="399">
        <f t="shared" si="2"/>
        <v>3.3362657781528547E-2</v>
      </c>
      <c r="K19" s="323">
        <f t="shared" si="3"/>
        <v>1.9575774160876865E-2</v>
      </c>
      <c r="L19" s="323">
        <f t="shared" si="4"/>
        <v>2.961817009494204E-2</v>
      </c>
      <c r="M19" s="399">
        <f t="shared" si="5"/>
        <v>2.532712492239993E-2</v>
      </c>
      <c r="N19" s="394">
        <f t="shared" si="6"/>
        <v>-0.18073266889253278</v>
      </c>
      <c r="O19" s="395">
        <f t="shared" si="6"/>
        <v>-0.24129377624045106</v>
      </c>
      <c r="P19" s="386">
        <f t="shared" si="6"/>
        <v>-0.22230772022227602</v>
      </c>
      <c r="R19" s="401">
        <v>4029.328</v>
      </c>
      <c r="S19" s="369">
        <v>9614.6669999999976</v>
      </c>
      <c r="T19" s="374">
        <v>13643.994999999997</v>
      </c>
      <c r="U19" s="19">
        <v>3672.7050000000008</v>
      </c>
      <c r="V19" s="119">
        <v>7553.6350000000002</v>
      </c>
      <c r="W19" s="375">
        <v>11226.34</v>
      </c>
      <c r="X19" s="345">
        <f t="shared" si="10"/>
        <v>2.2618151416112769E-2</v>
      </c>
      <c r="Y19" s="323">
        <f t="shared" si="11"/>
        <v>3.3466453445313529E-2</v>
      </c>
      <c r="Z19" s="399">
        <f t="shared" si="12"/>
        <v>2.9314284386996504E-2</v>
      </c>
      <c r="AA19" s="323">
        <f t="shared" si="13"/>
        <v>2.0243168477339295E-2</v>
      </c>
      <c r="AB19" s="323">
        <f t="shared" si="14"/>
        <v>2.6738096917124032E-2</v>
      </c>
      <c r="AC19" s="399">
        <f t="shared" si="15"/>
        <v>2.4198143330065182E-2</v>
      </c>
      <c r="AE19" s="394">
        <f t="shared" si="7"/>
        <v>-8.8506818010347918E-2</v>
      </c>
      <c r="AF19" s="395">
        <f t="shared" si="7"/>
        <v>-0.21436332636377298</v>
      </c>
      <c r="AG19" s="386">
        <f t="shared" si="7"/>
        <v>-0.17719553547183192</v>
      </c>
      <c r="AI19" s="27">
        <f t="shared" si="8"/>
        <v>2.5075709533781616</v>
      </c>
      <c r="AJ19" s="28">
        <f t="shared" si="8"/>
        <v>2.7324789174063646</v>
      </c>
      <c r="AK19" s="402">
        <f t="shared" si="8"/>
        <v>2.6619697178396899</v>
      </c>
      <c r="AL19" s="28">
        <f t="shared" si="8"/>
        <v>2.7898510541971904</v>
      </c>
      <c r="AM19" s="28">
        <f t="shared" si="8"/>
        <v>2.8294688777096466</v>
      </c>
      <c r="AN19" s="402">
        <f t="shared" si="8"/>
        <v>2.8163846102513701</v>
      </c>
      <c r="AO19" s="384">
        <f>(AL19-AI19)/AI19</f>
        <v>0.11257113201073943</v>
      </c>
      <c r="AP19" s="385">
        <f>(AM19-AJ19)/AJ19</f>
        <v>3.5495227313718368E-2</v>
      </c>
      <c r="AQ19" s="386">
        <f>(AN19-AK19)/AK19</f>
        <v>5.8007756954123017E-2</v>
      </c>
    </row>
    <row r="20" spans="1:43" ht="20.100000000000001" customHeight="1">
      <c r="A20" s="8" t="s">
        <v>161</v>
      </c>
      <c r="B20" s="19">
        <v>9350.91</v>
      </c>
      <c r="C20" s="371">
        <v>23520.509999999984</v>
      </c>
      <c r="D20" s="375">
        <v>32871.419999999984</v>
      </c>
      <c r="E20" s="19">
        <v>9869.1000000000022</v>
      </c>
      <c r="F20" s="369">
        <v>23628.900000000005</v>
      </c>
      <c r="G20" s="377">
        <v>33498.000000000007</v>
      </c>
      <c r="H20" s="345">
        <f t="shared" si="0"/>
        <v>1.4884033544105224E-2</v>
      </c>
      <c r="I20" s="323">
        <f t="shared" si="1"/>
        <v>2.5902070996367509E-2</v>
      </c>
      <c r="J20" s="399">
        <f t="shared" si="2"/>
        <v>2.139639787707432E-2</v>
      </c>
      <c r="K20" s="323">
        <f t="shared" si="3"/>
        <v>1.4675451347341936E-2</v>
      </c>
      <c r="L20" s="323">
        <f t="shared" si="4"/>
        <v>2.621504775404743E-2</v>
      </c>
      <c r="M20" s="399">
        <f t="shared" si="5"/>
        <v>2.1284259346660533E-2</v>
      </c>
      <c r="N20" s="394">
        <f t="shared" si="6"/>
        <v>5.5415996945752055E-2</v>
      </c>
      <c r="O20" s="395">
        <f t="shared" si="6"/>
        <v>4.6083184420755039E-3</v>
      </c>
      <c r="P20" s="386">
        <f t="shared" si="6"/>
        <v>1.9061543431954684E-2</v>
      </c>
      <c r="R20" s="401">
        <v>3321.2750000000005</v>
      </c>
      <c r="S20" s="369">
        <v>6440.5749999999989</v>
      </c>
      <c r="T20" s="374">
        <v>9761.8499999999985</v>
      </c>
      <c r="U20" s="19">
        <v>4068.9309999999982</v>
      </c>
      <c r="V20" s="119">
        <v>6703.5409999999993</v>
      </c>
      <c r="W20" s="375">
        <v>10772.471999999998</v>
      </c>
      <c r="X20" s="345">
        <f t="shared" si="10"/>
        <v>1.8643580479064982E-2</v>
      </c>
      <c r="Y20" s="323">
        <f t="shared" si="11"/>
        <v>2.2418166266033986E-2</v>
      </c>
      <c r="Z20" s="399">
        <f t="shared" si="12"/>
        <v>2.0973450008095272E-2</v>
      </c>
      <c r="AA20" s="323">
        <f t="shared" si="13"/>
        <v>2.2427081879886516E-2</v>
      </c>
      <c r="AB20" s="323">
        <f t="shared" si="14"/>
        <v>2.3728963465393091E-2</v>
      </c>
      <c r="AC20" s="399">
        <f t="shared" si="15"/>
        <v>2.3219840257386989E-2</v>
      </c>
      <c r="AE20" s="394">
        <f t="shared" si="7"/>
        <v>0.22511113954731166</v>
      </c>
      <c r="AF20" s="395">
        <f t="shared" si="7"/>
        <v>4.0829584315065101E-2</v>
      </c>
      <c r="AG20" s="386">
        <f t="shared" si="7"/>
        <v>0.10352771247253334</v>
      </c>
      <c r="AI20" s="27">
        <f t="shared" si="8"/>
        <v>3.5518200902372077</v>
      </c>
      <c r="AJ20" s="28">
        <f t="shared" si="8"/>
        <v>2.7382803349077056</v>
      </c>
      <c r="AK20" s="402">
        <f t="shared" si="8"/>
        <v>2.9697074236525234</v>
      </c>
      <c r="AL20" s="28">
        <f t="shared" si="8"/>
        <v>4.122899757829992</v>
      </c>
      <c r="AM20" s="28">
        <f t="shared" si="8"/>
        <v>2.8370093402570573</v>
      </c>
      <c r="AN20" s="402">
        <f t="shared" si="8"/>
        <v>3.2158552749417861</v>
      </c>
      <c r="AO20" s="384">
        <f t="shared" ref="AO20:AQ33" si="16">(AL20-AI20)/AI20</f>
        <v>0.16078507725165911</v>
      </c>
      <c r="AP20" s="385">
        <f t="shared" si="16"/>
        <v>3.6055112433431465E-2</v>
      </c>
      <c r="AQ20" s="386">
        <f t="shared" si="16"/>
        <v>8.2886229575612147E-2</v>
      </c>
    </row>
    <row r="21" spans="1:43" ht="20.100000000000001" customHeight="1">
      <c r="A21" s="8" t="s">
        <v>163</v>
      </c>
      <c r="B21" s="19">
        <v>9842.59</v>
      </c>
      <c r="C21" s="371">
        <v>35054.619999999995</v>
      </c>
      <c r="D21" s="375">
        <v>44897.209999999992</v>
      </c>
      <c r="E21" s="19">
        <v>7388.029999999997</v>
      </c>
      <c r="F21" s="369">
        <v>32674.269999999993</v>
      </c>
      <c r="G21" s="377">
        <v>40062.299999999988</v>
      </c>
      <c r="H21" s="345">
        <f t="shared" si="0"/>
        <v>1.5666650595597076E-2</v>
      </c>
      <c r="I21" s="323">
        <f t="shared" si="1"/>
        <v>3.8604063261837643E-2</v>
      </c>
      <c r="J21" s="399">
        <f t="shared" si="2"/>
        <v>2.9224127486143288E-2</v>
      </c>
      <c r="K21" s="323">
        <f t="shared" si="3"/>
        <v>1.0986075206219673E-2</v>
      </c>
      <c r="L21" s="323">
        <f t="shared" si="4"/>
        <v>3.6250419967863039E-2</v>
      </c>
      <c r="M21" s="399">
        <f t="shared" si="5"/>
        <v>2.5455143089847688E-2</v>
      </c>
      <c r="N21" s="394">
        <f t="shared" si="6"/>
        <v>-0.24938151441846132</v>
      </c>
      <c r="O21" s="395">
        <f t="shared" si="6"/>
        <v>-6.7904030909477914E-2</v>
      </c>
      <c r="P21" s="386">
        <f t="shared" si="6"/>
        <v>-0.10768842874646341</v>
      </c>
      <c r="R21" s="401">
        <v>1992.7920000000008</v>
      </c>
      <c r="S21" s="369">
        <v>7954.8860000000004</v>
      </c>
      <c r="T21" s="374">
        <v>9947.6780000000017</v>
      </c>
      <c r="U21" s="19">
        <v>1469.0930000000001</v>
      </c>
      <c r="V21" s="119">
        <v>7196.896999999999</v>
      </c>
      <c r="W21" s="375">
        <v>8665.99</v>
      </c>
      <c r="X21" s="345">
        <f t="shared" si="10"/>
        <v>1.1186299848713784E-2</v>
      </c>
      <c r="Y21" s="323">
        <f t="shared" si="11"/>
        <v>2.7689135981701335E-2</v>
      </c>
      <c r="Z21" s="399">
        <f t="shared" si="12"/>
        <v>2.1372703660641087E-2</v>
      </c>
      <c r="AA21" s="323">
        <f t="shared" si="13"/>
        <v>8.0973280205951237E-3</v>
      </c>
      <c r="AB21" s="323">
        <f t="shared" si="14"/>
        <v>2.5475328035913725E-2</v>
      </c>
      <c r="AC21" s="399">
        <f t="shared" si="15"/>
        <v>1.8679361939591313E-2</v>
      </c>
      <c r="AE21" s="394">
        <f t="shared" si="7"/>
        <v>-0.26279661901493007</v>
      </c>
      <c r="AF21" s="395">
        <f t="shared" si="7"/>
        <v>-9.5285966385942097E-2</v>
      </c>
      <c r="AG21" s="386">
        <f t="shared" si="7"/>
        <v>-0.12884293198875171</v>
      </c>
      <c r="AI21" s="27">
        <f t="shared" si="8"/>
        <v>2.0246622078131882</v>
      </c>
      <c r="AJ21" s="28">
        <f t="shared" si="8"/>
        <v>2.2692831929143722</v>
      </c>
      <c r="AK21" s="402">
        <f t="shared" si="8"/>
        <v>2.2156561621535067</v>
      </c>
      <c r="AL21" s="28">
        <f t="shared" si="8"/>
        <v>1.9884773072118018</v>
      </c>
      <c r="AM21" s="28">
        <f t="shared" si="8"/>
        <v>2.20261906386891</v>
      </c>
      <c r="AN21" s="402">
        <f t="shared" si="8"/>
        <v>2.1631284274742093</v>
      </c>
      <c r="AO21" s="384">
        <f t="shared" si="16"/>
        <v>-1.7872067973486401E-2</v>
      </c>
      <c r="AP21" s="385">
        <f t="shared" si="16"/>
        <v>-2.9376734139491604E-2</v>
      </c>
      <c r="AQ21" s="386">
        <f t="shared" si="16"/>
        <v>-2.3707529885071636E-2</v>
      </c>
    </row>
    <row r="22" spans="1:43" ht="20.100000000000001" customHeight="1">
      <c r="A22" s="8" t="s">
        <v>153</v>
      </c>
      <c r="B22" s="19">
        <v>5040.9000000000005</v>
      </c>
      <c r="C22" s="371">
        <v>12726.080000000002</v>
      </c>
      <c r="D22" s="375">
        <v>17766.980000000003</v>
      </c>
      <c r="E22" s="19">
        <v>9976.4199999999964</v>
      </c>
      <c r="F22" s="369">
        <v>15740.490000000002</v>
      </c>
      <c r="G22" s="377">
        <v>25716.909999999996</v>
      </c>
      <c r="H22" s="345">
        <f t="shared" si="0"/>
        <v>8.0237030077799955E-3</v>
      </c>
      <c r="I22" s="323">
        <f t="shared" si="1"/>
        <v>1.4014654770047628E-2</v>
      </c>
      <c r="J22" s="399">
        <f t="shared" si="2"/>
        <v>1.1564738400532199E-2</v>
      </c>
      <c r="K22" s="323">
        <f t="shared" si="3"/>
        <v>1.483503727094152E-2</v>
      </c>
      <c r="L22" s="323">
        <f t="shared" si="4"/>
        <v>1.7463263081315929E-2</v>
      </c>
      <c r="M22" s="399">
        <f t="shared" si="5"/>
        <v>1.6340240672121545E-2</v>
      </c>
      <c r="N22" s="394">
        <f t="shared" si="6"/>
        <v>0.97909500287646956</v>
      </c>
      <c r="O22" s="395">
        <f t="shared" si="6"/>
        <v>0.23686869798083932</v>
      </c>
      <c r="P22" s="386">
        <f t="shared" si="6"/>
        <v>0.4474553356845109</v>
      </c>
      <c r="R22" s="401">
        <v>1494.5070000000001</v>
      </c>
      <c r="S22" s="369">
        <v>4092.5359999999996</v>
      </c>
      <c r="T22" s="374">
        <v>5587.0429999999997</v>
      </c>
      <c r="U22" s="19">
        <v>2464.9430000000002</v>
      </c>
      <c r="V22" s="119">
        <v>4774.1390000000001</v>
      </c>
      <c r="W22" s="375">
        <v>7239.0820000000003</v>
      </c>
      <c r="X22" s="345">
        <f t="shared" si="10"/>
        <v>8.3892365224276719E-3</v>
      </c>
      <c r="Y22" s="323">
        <f t="shared" si="11"/>
        <v>1.424518036009668E-2</v>
      </c>
      <c r="Z22" s="399">
        <f t="shared" si="12"/>
        <v>1.2003827865986328E-2</v>
      </c>
      <c r="AA22" s="323">
        <f t="shared" si="13"/>
        <v>1.3586241322414446E-2</v>
      </c>
      <c r="AB22" s="323">
        <f t="shared" si="14"/>
        <v>1.6899332742159451E-2</v>
      </c>
      <c r="AC22" s="399">
        <f t="shared" si="15"/>
        <v>1.5603691302249435E-2</v>
      </c>
      <c r="AE22" s="394">
        <f t="shared" si="7"/>
        <v>0.64933519883145419</v>
      </c>
      <c r="AF22" s="395">
        <f t="shared" si="7"/>
        <v>0.16654783244423521</v>
      </c>
      <c r="AG22" s="386">
        <f t="shared" si="7"/>
        <v>0.29569111961372069</v>
      </c>
      <c r="AI22" s="27">
        <f t="shared" si="8"/>
        <v>2.9647622448372313</v>
      </c>
      <c r="AJ22" s="28">
        <f t="shared" si="8"/>
        <v>3.2158653725263386</v>
      </c>
      <c r="AK22" s="402">
        <f t="shared" si="8"/>
        <v>3.1446216520759291</v>
      </c>
      <c r="AL22" s="28">
        <f t="shared" si="8"/>
        <v>2.4707690734752559</v>
      </c>
      <c r="AM22" s="28">
        <f t="shared" si="8"/>
        <v>3.0330307379249311</v>
      </c>
      <c r="AN22" s="402">
        <f t="shared" si="8"/>
        <v>2.8149112782212176</v>
      </c>
      <c r="AO22" s="384">
        <f t="shared" si="16"/>
        <v>-0.16662151314905732</v>
      </c>
      <c r="AP22" s="385">
        <f t="shared" si="16"/>
        <v>-5.68539454926794E-2</v>
      </c>
      <c r="AQ22" s="386">
        <f t="shared" si="16"/>
        <v>-0.10484898036526986</v>
      </c>
    </row>
    <row r="23" spans="1:43" ht="20.100000000000001" customHeight="1">
      <c r="A23" s="8" t="s">
        <v>162</v>
      </c>
      <c r="B23" s="19">
        <v>4450.8100000000004</v>
      </c>
      <c r="C23" s="371">
        <v>11297.689999999999</v>
      </c>
      <c r="D23" s="375">
        <v>15748.5</v>
      </c>
      <c r="E23" s="19">
        <v>3855.3999999999987</v>
      </c>
      <c r="F23" s="369">
        <v>11576.08</v>
      </c>
      <c r="G23" s="377">
        <v>15431.48</v>
      </c>
      <c r="H23" s="345">
        <f t="shared" si="0"/>
        <v>7.0844447586854093E-3</v>
      </c>
      <c r="I23" s="323">
        <f t="shared" si="1"/>
        <v>1.2441633641232755E-2</v>
      </c>
      <c r="J23" s="399">
        <f t="shared" si="2"/>
        <v>1.0250885783671806E-2</v>
      </c>
      <c r="K23" s="323">
        <f t="shared" si="3"/>
        <v>5.7330187275984705E-3</v>
      </c>
      <c r="L23" s="323">
        <f t="shared" si="4"/>
        <v>1.2843064637146601E-2</v>
      </c>
      <c r="M23" s="399">
        <f t="shared" si="5"/>
        <v>9.8049920121441592E-3</v>
      </c>
      <c r="N23" s="394">
        <f t="shared" si="6"/>
        <v>-0.13377564982553775</v>
      </c>
      <c r="O23" s="395">
        <f t="shared" si="6"/>
        <v>2.46413204823288E-2</v>
      </c>
      <c r="P23" s="386">
        <f t="shared" si="6"/>
        <v>-2.0130171127408988E-2</v>
      </c>
      <c r="R23" s="401">
        <v>1407.0049999999999</v>
      </c>
      <c r="S23" s="369">
        <v>4211.0719999999992</v>
      </c>
      <c r="T23" s="374">
        <v>5618.0769999999993</v>
      </c>
      <c r="U23" s="19">
        <v>1339.5219999999997</v>
      </c>
      <c r="V23" s="119">
        <v>4297.4489999999996</v>
      </c>
      <c r="W23" s="375">
        <v>5636.9709999999995</v>
      </c>
      <c r="X23" s="345">
        <f t="shared" si="10"/>
        <v>7.8980544977295831E-3</v>
      </c>
      <c r="Y23" s="323">
        <f t="shared" si="11"/>
        <v>1.4657777023672618E-2</v>
      </c>
      <c r="Z23" s="399">
        <f t="shared" si="12"/>
        <v>1.2070504781484028E-2</v>
      </c>
      <c r="AA23" s="323">
        <f t="shared" si="13"/>
        <v>7.3831602388709349E-3</v>
      </c>
      <c r="AB23" s="323">
        <f t="shared" si="14"/>
        <v>1.5211961904221973E-2</v>
      </c>
      <c r="AC23" s="399">
        <f t="shared" si="15"/>
        <v>1.2150374227523917E-2</v>
      </c>
      <c r="AE23" s="394">
        <f t="shared" si="7"/>
        <v>-4.7962160759912137E-2</v>
      </c>
      <c r="AF23" s="395">
        <f t="shared" si="7"/>
        <v>2.0511879160460905E-2</v>
      </c>
      <c r="AG23" s="386">
        <f t="shared" si="7"/>
        <v>3.3630724534391811E-3</v>
      </c>
      <c r="AI23" s="27">
        <f t="shared" ref="AI23:AN33" si="17">(R23/B23)*10</f>
        <v>3.1612335732147629</v>
      </c>
      <c r="AJ23" s="28">
        <f t="shared" si="17"/>
        <v>3.727374357058832</v>
      </c>
      <c r="AK23" s="402">
        <f t="shared" si="17"/>
        <v>3.5673727656602212</v>
      </c>
      <c r="AL23" s="28">
        <f t="shared" si="17"/>
        <v>3.4744047310266124</v>
      </c>
      <c r="AM23" s="28">
        <f t="shared" si="17"/>
        <v>3.7123525407564562</v>
      </c>
      <c r="AN23" s="402">
        <f t="shared" si="17"/>
        <v>3.6529036748257453</v>
      </c>
      <c r="AO23" s="384">
        <f t="shared" si="16"/>
        <v>9.9066124207132011E-2</v>
      </c>
      <c r="AP23" s="385">
        <f t="shared" si="16"/>
        <v>-4.0301335104502801E-3</v>
      </c>
      <c r="AQ23" s="386">
        <f t="shared" si="16"/>
        <v>2.3975882192309863E-2</v>
      </c>
    </row>
    <row r="24" spans="1:43" ht="20.100000000000001" customHeight="1">
      <c r="A24" s="8" t="s">
        <v>160</v>
      </c>
      <c r="B24" s="19">
        <v>953.57999999999993</v>
      </c>
      <c r="C24" s="371">
        <v>1635.7100000000005</v>
      </c>
      <c r="D24" s="375">
        <v>2589.2900000000004</v>
      </c>
      <c r="E24" s="19">
        <v>926.26999999999987</v>
      </c>
      <c r="F24" s="369">
        <v>1627.4499999999994</v>
      </c>
      <c r="G24" s="377">
        <v>2553.7199999999993</v>
      </c>
      <c r="H24" s="345">
        <f t="shared" si="0"/>
        <v>1.5178326715782591E-3</v>
      </c>
      <c r="I24" s="323">
        <f t="shared" si="1"/>
        <v>1.8013332427514685E-3</v>
      </c>
      <c r="J24" s="399">
        <f t="shared" si="2"/>
        <v>1.6853996285870767E-3</v>
      </c>
      <c r="K24" s="323">
        <f t="shared" si="3"/>
        <v>1.3773728424580163E-3</v>
      </c>
      <c r="L24" s="323">
        <f t="shared" si="4"/>
        <v>1.805571967688909E-3</v>
      </c>
      <c r="M24" s="399">
        <f t="shared" si="5"/>
        <v>1.6226054922309963E-3</v>
      </c>
      <c r="N24" s="394">
        <f t="shared" si="6"/>
        <v>-2.8639442941336923E-2</v>
      </c>
      <c r="O24" s="395">
        <f t="shared" si="6"/>
        <v>-5.0497948902929772E-3</v>
      </c>
      <c r="P24" s="386">
        <f t="shared" si="6"/>
        <v>-1.3737356572651602E-2</v>
      </c>
      <c r="R24" s="401">
        <v>1468.1130000000003</v>
      </c>
      <c r="S24" s="369">
        <v>3906.7679999999991</v>
      </c>
      <c r="T24" s="374">
        <v>5374.8809999999994</v>
      </c>
      <c r="U24" s="19">
        <v>1464.2950000000001</v>
      </c>
      <c r="V24" s="119">
        <v>3948.9869999999996</v>
      </c>
      <c r="W24" s="375">
        <v>5413.2819999999992</v>
      </c>
      <c r="X24" s="345">
        <f t="shared" si="10"/>
        <v>8.2410769562476852E-3</v>
      </c>
      <c r="Y24" s="323">
        <f t="shared" si="11"/>
        <v>1.3598564505004764E-2</v>
      </c>
      <c r="Z24" s="399">
        <f t="shared" si="12"/>
        <v>1.154799530344772E-2</v>
      </c>
      <c r="AA24" s="323">
        <f t="shared" si="13"/>
        <v>8.07088246551943E-3</v>
      </c>
      <c r="AB24" s="323">
        <f t="shared" si="14"/>
        <v>1.397848812266715E-2</v>
      </c>
      <c r="AC24" s="399">
        <f t="shared" si="15"/>
        <v>1.1668217221468607E-2</v>
      </c>
      <c r="AE24" s="394">
        <f t="shared" si="7"/>
        <v>-2.6006172549389662E-3</v>
      </c>
      <c r="AF24" s="395">
        <f t="shared" si="7"/>
        <v>1.0806630954282546E-2</v>
      </c>
      <c r="AG24" s="386">
        <f t="shared" si="7"/>
        <v>7.1445302696003582E-3</v>
      </c>
      <c r="AI24" s="27">
        <f t="shared" si="17"/>
        <v>15.39580318379161</v>
      </c>
      <c r="AJ24" s="28">
        <f t="shared" si="17"/>
        <v>23.884233757817693</v>
      </c>
      <c r="AK24" s="402">
        <f t="shared" si="17"/>
        <v>20.75812674516952</v>
      </c>
      <c r="AL24" s="28">
        <f t="shared" si="17"/>
        <v>15.808511557105383</v>
      </c>
      <c r="AM24" s="28">
        <f t="shared" si="17"/>
        <v>24.264874496912356</v>
      </c>
      <c r="AN24" s="402">
        <f t="shared" si="17"/>
        <v>21.197633256582556</v>
      </c>
      <c r="AO24" s="384">
        <f t="shared" si="16"/>
        <v>2.680655035576605E-2</v>
      </c>
      <c r="AP24" s="385">
        <f t="shared" si="16"/>
        <v>1.5936903940662221E-2</v>
      </c>
      <c r="AQ24" s="386">
        <f t="shared" si="16"/>
        <v>2.1172744381441386E-2</v>
      </c>
    </row>
    <row r="25" spans="1:43" ht="20.100000000000001" customHeight="1">
      <c r="A25" s="8" t="s">
        <v>165</v>
      </c>
      <c r="B25" s="19">
        <v>7483.18</v>
      </c>
      <c r="C25" s="371">
        <v>4581.7199999999993</v>
      </c>
      <c r="D25" s="375">
        <v>12064.9</v>
      </c>
      <c r="E25" s="19">
        <v>7806.1499999999987</v>
      </c>
      <c r="F25" s="369">
        <v>3932.68</v>
      </c>
      <c r="G25" s="377">
        <v>11738.829999999998</v>
      </c>
      <c r="H25" s="345">
        <f t="shared" si="0"/>
        <v>1.1911129733531532E-2</v>
      </c>
      <c r="I25" s="323">
        <f t="shared" si="1"/>
        <v>5.0456404527570624E-3</v>
      </c>
      <c r="J25" s="399">
        <f t="shared" si="2"/>
        <v>7.853186772798804E-3</v>
      </c>
      <c r="K25" s="323">
        <f t="shared" si="3"/>
        <v>1.1607823867936611E-2</v>
      </c>
      <c r="L25" s="323">
        <f t="shared" si="4"/>
        <v>4.363105942358181E-3</v>
      </c>
      <c r="M25" s="399">
        <f t="shared" si="5"/>
        <v>7.4587229729046207E-3</v>
      </c>
      <c r="N25" s="394">
        <f t="shared" si="6"/>
        <v>4.3159458946597361E-2</v>
      </c>
      <c r="O25" s="395">
        <f t="shared" si="6"/>
        <v>-0.14165859109679327</v>
      </c>
      <c r="P25" s="386">
        <f t="shared" si="6"/>
        <v>-2.7026332584605055E-2</v>
      </c>
      <c r="R25" s="401">
        <v>2545.2709999999997</v>
      </c>
      <c r="S25" s="369">
        <v>1738.991</v>
      </c>
      <c r="T25" s="374">
        <v>4284.2619999999997</v>
      </c>
      <c r="U25" s="19">
        <v>2710.904</v>
      </c>
      <c r="V25" s="119">
        <v>1716.8379999999997</v>
      </c>
      <c r="W25" s="375">
        <v>4427.7420000000002</v>
      </c>
      <c r="X25" s="345">
        <f t="shared" si="10"/>
        <v>1.4287574720410142E-2</v>
      </c>
      <c r="Y25" s="323">
        <f t="shared" si="11"/>
        <v>6.0530293293901112E-3</v>
      </c>
      <c r="Z25" s="399">
        <f t="shared" si="12"/>
        <v>9.2047875022236835E-3</v>
      </c>
      <c r="AA25" s="323">
        <f t="shared" si="13"/>
        <v>1.4941926018532116E-2</v>
      </c>
      <c r="AB25" s="323">
        <f t="shared" si="14"/>
        <v>6.077203999796308E-3</v>
      </c>
      <c r="AC25" s="399">
        <f t="shared" si="15"/>
        <v>9.5439061657271625E-3</v>
      </c>
      <c r="AE25" s="394">
        <f t="shared" si="7"/>
        <v>6.5074799500721259E-2</v>
      </c>
      <c r="AF25" s="395">
        <f t="shared" si="7"/>
        <v>-1.2738996349032425E-2</v>
      </c>
      <c r="AG25" s="386">
        <f t="shared" si="7"/>
        <v>3.3490015316523708E-2</v>
      </c>
      <c r="AI25" s="27">
        <f t="shared" si="17"/>
        <v>3.4013226997078778</v>
      </c>
      <c r="AJ25" s="28">
        <f t="shared" si="17"/>
        <v>3.795498197183591</v>
      </c>
      <c r="AK25" s="402">
        <f t="shared" si="17"/>
        <v>3.5510132698986312</v>
      </c>
      <c r="AL25" s="28">
        <f t="shared" si="17"/>
        <v>3.4727797954177158</v>
      </c>
      <c r="AM25" s="28">
        <f t="shared" si="17"/>
        <v>4.3655675010425457</v>
      </c>
      <c r="AN25" s="402">
        <f t="shared" si="17"/>
        <v>3.7718767543273057</v>
      </c>
      <c r="AO25" s="384">
        <f t="shared" si="16"/>
        <v>2.1008619886603238E-2</v>
      </c>
      <c r="AP25" s="385">
        <f t="shared" si="16"/>
        <v>0.15019617300357788</v>
      </c>
      <c r="AQ25" s="386">
        <f t="shared" si="16"/>
        <v>6.2197313172805857E-2</v>
      </c>
    </row>
    <row r="26" spans="1:43" ht="20.100000000000001" customHeight="1">
      <c r="A26" s="8" t="s">
        <v>168</v>
      </c>
      <c r="B26" s="19">
        <v>10286.309999999998</v>
      </c>
      <c r="C26" s="371">
        <v>6654.34</v>
      </c>
      <c r="D26" s="375">
        <v>16940.649999999998</v>
      </c>
      <c r="E26" s="19">
        <v>12047.730000000001</v>
      </c>
      <c r="F26" s="369">
        <v>7386.9800000000005</v>
      </c>
      <c r="G26" s="377">
        <v>19434.710000000003</v>
      </c>
      <c r="H26" s="345">
        <f t="shared" si="0"/>
        <v>1.6372928740097485E-2</v>
      </c>
      <c r="I26" s="323">
        <f t="shared" si="1"/>
        <v>7.3281228644263363E-3</v>
      </c>
      <c r="J26" s="399">
        <f t="shared" si="2"/>
        <v>1.1026870384554705E-2</v>
      </c>
      <c r="K26" s="323">
        <f t="shared" si="3"/>
        <v>1.7915096154756952E-2</v>
      </c>
      <c r="L26" s="323">
        <f t="shared" si="4"/>
        <v>8.1954739094157267E-3</v>
      </c>
      <c r="M26" s="399">
        <f t="shared" si="5"/>
        <v>1.2348600154252102E-2</v>
      </c>
      <c r="N26" s="394">
        <f t="shared" si="6"/>
        <v>0.171239249060159</v>
      </c>
      <c r="O26" s="395">
        <f t="shared" si="6"/>
        <v>0.11009957411253413</v>
      </c>
      <c r="P26" s="386">
        <f t="shared" si="6"/>
        <v>0.14722339461590939</v>
      </c>
      <c r="R26" s="401">
        <v>2084.8180000000002</v>
      </c>
      <c r="S26" s="369">
        <v>1465.915</v>
      </c>
      <c r="T26" s="374">
        <v>3550.7330000000002</v>
      </c>
      <c r="U26" s="19">
        <v>2475.4609999999998</v>
      </c>
      <c r="V26" s="119">
        <v>1741.3800000000003</v>
      </c>
      <c r="W26" s="375">
        <v>4216.8410000000003</v>
      </c>
      <c r="X26" s="345">
        <f t="shared" si="10"/>
        <v>1.1702876807010348E-2</v>
      </c>
      <c r="Y26" s="323">
        <f t="shared" si="11"/>
        <v>5.1025143254869662E-3</v>
      </c>
      <c r="Z26" s="399">
        <f t="shared" si="12"/>
        <v>7.6287917830733069E-3</v>
      </c>
      <c r="AA26" s="323">
        <f t="shared" si="13"/>
        <v>1.3644214300381543E-2</v>
      </c>
      <c r="AB26" s="323">
        <f t="shared" si="14"/>
        <v>6.1640769258167038E-3</v>
      </c>
      <c r="AC26" s="399">
        <f t="shared" si="15"/>
        <v>9.0893134287840377E-3</v>
      </c>
      <c r="AE26" s="394">
        <f t="shared" si="7"/>
        <v>0.18737510900232035</v>
      </c>
      <c r="AF26" s="395">
        <f t="shared" si="7"/>
        <v>0.18791335104695728</v>
      </c>
      <c r="AG26" s="386">
        <f t="shared" si="7"/>
        <v>0.18759732145447156</v>
      </c>
      <c r="AI26" s="27">
        <f t="shared" si="17"/>
        <v>2.0267890040257397</v>
      </c>
      <c r="AJ26" s="28">
        <f t="shared" si="17"/>
        <v>2.2029457466856215</v>
      </c>
      <c r="AK26" s="402">
        <f t="shared" si="17"/>
        <v>2.0959839203336359</v>
      </c>
      <c r="AL26" s="28">
        <f t="shared" si="17"/>
        <v>2.0547115514706915</v>
      </c>
      <c r="AM26" s="28">
        <f t="shared" si="17"/>
        <v>2.3573639024337418</v>
      </c>
      <c r="AN26" s="402">
        <f t="shared" si="17"/>
        <v>2.1697473232170688</v>
      </c>
      <c r="AO26" s="384">
        <f t="shared" si="16"/>
        <v>1.3776741135604271E-2</v>
      </c>
      <c r="AP26" s="385">
        <f t="shared" si="16"/>
        <v>7.0096213663203344E-2</v>
      </c>
      <c r="AQ26" s="386">
        <f t="shared" si="16"/>
        <v>3.5192733192195146E-2</v>
      </c>
    </row>
    <row r="27" spans="1:43" ht="20.100000000000001" customHeight="1">
      <c r="A27" s="8" t="s">
        <v>167</v>
      </c>
      <c r="B27" s="19">
        <v>5370.7100000000009</v>
      </c>
      <c r="C27" s="371">
        <v>10002.580000000002</v>
      </c>
      <c r="D27" s="375">
        <v>15373.290000000003</v>
      </c>
      <c r="E27" s="19">
        <v>4286.5600000000004</v>
      </c>
      <c r="F27" s="369">
        <v>8330.1999999999989</v>
      </c>
      <c r="G27" s="377">
        <v>12616.759999999998</v>
      </c>
      <c r="H27" s="345">
        <f t="shared" si="0"/>
        <v>8.5486682895741031E-3</v>
      </c>
      <c r="I27" s="323">
        <f t="shared" si="1"/>
        <v>1.1015387732104701E-2</v>
      </c>
      <c r="J27" s="399">
        <f t="shared" si="2"/>
        <v>1.000665713618846E-2</v>
      </c>
      <c r="K27" s="323">
        <f t="shared" si="3"/>
        <v>6.3741580009790194E-3</v>
      </c>
      <c r="L27" s="323">
        <f t="shared" si="4"/>
        <v>9.2419279272740514E-3</v>
      </c>
      <c r="M27" s="399">
        <f t="shared" si="5"/>
        <v>8.0165500016291316E-3</v>
      </c>
      <c r="N27" s="394">
        <f t="shared" si="6"/>
        <v>-0.20186344077412491</v>
      </c>
      <c r="O27" s="395">
        <f t="shared" si="6"/>
        <v>-0.16719486372515915</v>
      </c>
      <c r="P27" s="386">
        <f t="shared" si="6"/>
        <v>-0.17930644644054747</v>
      </c>
      <c r="R27" s="401">
        <v>1403.2139999999999</v>
      </c>
      <c r="S27" s="369">
        <v>3241.0700000000006</v>
      </c>
      <c r="T27" s="374">
        <v>4644.2840000000006</v>
      </c>
      <c r="U27" s="19">
        <v>1234.3110000000001</v>
      </c>
      <c r="V27" s="119">
        <v>2715.7080000000001</v>
      </c>
      <c r="W27" s="375">
        <v>3950.0190000000002</v>
      </c>
      <c r="X27" s="345">
        <f t="shared" si="10"/>
        <v>7.8767741720726786E-3</v>
      </c>
      <c r="Y27" s="323">
        <f t="shared" si="11"/>
        <v>1.1281422254977979E-2</v>
      </c>
      <c r="Z27" s="399">
        <f t="shared" si="12"/>
        <v>9.9782990209229556E-3</v>
      </c>
      <c r="AA27" s="323">
        <f t="shared" si="13"/>
        <v>6.803259593796164E-3</v>
      </c>
      <c r="AB27" s="323">
        <f t="shared" si="14"/>
        <v>9.6129696103411238E-3</v>
      </c>
      <c r="AC27" s="399">
        <f t="shared" si="15"/>
        <v>8.5141841346761931E-3</v>
      </c>
      <c r="AE27" s="394">
        <f t="shared" si="7"/>
        <v>-0.12036866792948174</v>
      </c>
      <c r="AF27" s="395">
        <f t="shared" si="7"/>
        <v>-0.16209523398137049</v>
      </c>
      <c r="AG27" s="386">
        <f t="shared" si="7"/>
        <v>-0.14948805886978495</v>
      </c>
      <c r="AI27" s="27">
        <f t="shared" si="17"/>
        <v>2.6127160096151152</v>
      </c>
      <c r="AJ27" s="28">
        <f t="shared" si="17"/>
        <v>3.2402340196229371</v>
      </c>
      <c r="AK27" s="402">
        <f t="shared" si="17"/>
        <v>3.0210085154186253</v>
      </c>
      <c r="AL27" s="28">
        <f t="shared" si="17"/>
        <v>2.8794907804859844</v>
      </c>
      <c r="AM27" s="28">
        <f t="shared" si="17"/>
        <v>3.260075388346019</v>
      </c>
      <c r="AN27" s="402">
        <f t="shared" si="17"/>
        <v>3.1307712915201691</v>
      </c>
      <c r="AO27" s="384">
        <f t="shared" si="16"/>
        <v>0.10210630236470605</v>
      </c>
      <c r="AP27" s="385">
        <f t="shared" si="16"/>
        <v>6.1234369502085415E-3</v>
      </c>
      <c r="AQ27" s="386">
        <f t="shared" si="16"/>
        <v>3.6333156805529183E-2</v>
      </c>
    </row>
    <row r="28" spans="1:43" ht="20.100000000000001" customHeight="1">
      <c r="A28" s="8" t="s">
        <v>169</v>
      </c>
      <c r="B28" s="19">
        <v>1606.83</v>
      </c>
      <c r="C28" s="371">
        <v>8696.7999999999993</v>
      </c>
      <c r="D28" s="375">
        <v>10303.629999999999</v>
      </c>
      <c r="E28" s="19">
        <v>1710.3599999999997</v>
      </c>
      <c r="F28" s="369">
        <v>6990.42</v>
      </c>
      <c r="G28" s="377">
        <v>8700.7799999999988</v>
      </c>
      <c r="H28" s="345">
        <f t="shared" si="0"/>
        <v>2.5576239766690722E-3</v>
      </c>
      <c r="I28" s="323">
        <f t="shared" si="1"/>
        <v>9.5773914358663614E-3</v>
      </c>
      <c r="J28" s="399">
        <f t="shared" si="2"/>
        <v>6.7067552012708724E-3</v>
      </c>
      <c r="K28" s="323">
        <f t="shared" si="3"/>
        <v>2.5433225893384142E-3</v>
      </c>
      <c r="L28" s="323">
        <f t="shared" si="4"/>
        <v>7.7555110107050346E-3</v>
      </c>
      <c r="M28" s="399">
        <f t="shared" si="5"/>
        <v>5.528379546188936E-3</v>
      </c>
      <c r="N28" s="394">
        <f t="shared" si="6"/>
        <v>6.4431209275405452E-2</v>
      </c>
      <c r="O28" s="395">
        <f t="shared" si="6"/>
        <v>-0.19620780057032464</v>
      </c>
      <c r="P28" s="386">
        <f t="shared" si="6"/>
        <v>-0.15556168068923287</v>
      </c>
      <c r="R28" s="401">
        <v>510.77000000000004</v>
      </c>
      <c r="S28" s="369">
        <v>3902.5989999999993</v>
      </c>
      <c r="T28" s="374">
        <v>4413.3689999999997</v>
      </c>
      <c r="U28" s="19">
        <v>521.33600000000001</v>
      </c>
      <c r="V28" s="119">
        <v>3409.0989999999997</v>
      </c>
      <c r="W28" s="375">
        <v>3930.4349999999995</v>
      </c>
      <c r="X28" s="345">
        <f t="shared" si="10"/>
        <v>2.8671463824260324E-3</v>
      </c>
      <c r="Y28" s="323">
        <f t="shared" si="11"/>
        <v>1.3584053170975878E-2</v>
      </c>
      <c r="Z28" s="399">
        <f t="shared" si="12"/>
        <v>9.4821754164197795E-3</v>
      </c>
      <c r="AA28" s="323">
        <f t="shared" si="13"/>
        <v>2.8734931014884552E-3</v>
      </c>
      <c r="AB28" s="323">
        <f t="shared" si="14"/>
        <v>1.2067411181778126E-2</v>
      </c>
      <c r="AC28" s="399">
        <f t="shared" si="15"/>
        <v>8.4719712283348562E-3</v>
      </c>
      <c r="AE28" s="394">
        <f t="shared" si="7"/>
        <v>2.068641462889358E-2</v>
      </c>
      <c r="AF28" s="395">
        <f t="shared" si="7"/>
        <v>-0.12645419116850071</v>
      </c>
      <c r="AG28" s="386">
        <f t="shared" si="7"/>
        <v>-0.10942524860259821</v>
      </c>
      <c r="AI28" s="27">
        <f t="shared" si="17"/>
        <v>3.178743239795125</v>
      </c>
      <c r="AJ28" s="28">
        <f t="shared" si="17"/>
        <v>4.4873965136601965</v>
      </c>
      <c r="AK28" s="402">
        <f t="shared" si="17"/>
        <v>4.2833147152993654</v>
      </c>
      <c r="AL28" s="28">
        <f t="shared" si="17"/>
        <v>3.0481068313103683</v>
      </c>
      <c r="AM28" s="28">
        <f t="shared" si="17"/>
        <v>4.8768156991997618</v>
      </c>
      <c r="AN28" s="402">
        <f t="shared" si="17"/>
        <v>4.517336376738637</v>
      </c>
      <c r="AO28" s="384">
        <f t="shared" si="16"/>
        <v>-4.1096873396159035E-2</v>
      </c>
      <c r="AP28" s="385">
        <f t="shared" si="16"/>
        <v>8.6780649838748253E-2</v>
      </c>
      <c r="AQ28" s="386">
        <f t="shared" si="16"/>
        <v>5.4635644820442662E-2</v>
      </c>
    </row>
    <row r="29" spans="1:43" ht="20.100000000000001" customHeight="1">
      <c r="A29" s="8" t="s">
        <v>170</v>
      </c>
      <c r="B29" s="19">
        <v>6655.95</v>
      </c>
      <c r="C29" s="371">
        <v>3480.4199999999996</v>
      </c>
      <c r="D29" s="375">
        <v>10136.369999999999</v>
      </c>
      <c r="E29" s="19">
        <v>8513.14</v>
      </c>
      <c r="F29" s="369">
        <v>5851.25</v>
      </c>
      <c r="G29" s="377">
        <v>14364.39</v>
      </c>
      <c r="H29" s="345">
        <f t="shared" si="0"/>
        <v>1.0594410925555605E-2</v>
      </c>
      <c r="I29" s="323">
        <f t="shared" si="1"/>
        <v>3.8328287072507128E-3</v>
      </c>
      <c r="J29" s="399">
        <f t="shared" si="2"/>
        <v>6.5978836797814001E-3</v>
      </c>
      <c r="K29" s="323">
        <f t="shared" si="3"/>
        <v>1.2659125136345815E-2</v>
      </c>
      <c r="L29" s="323">
        <f t="shared" si="4"/>
        <v>6.4916605585054734E-3</v>
      </c>
      <c r="M29" s="399">
        <f t="shared" si="5"/>
        <v>9.1269748079460568E-3</v>
      </c>
      <c r="N29" s="394">
        <f t="shared" si="6"/>
        <v>0.27902703596030615</v>
      </c>
      <c r="O29" s="395">
        <f t="shared" si="6"/>
        <v>0.68119077582590626</v>
      </c>
      <c r="P29" s="386">
        <f t="shared" si="6"/>
        <v>0.41711381885231114</v>
      </c>
      <c r="R29" s="401">
        <v>1430.722</v>
      </c>
      <c r="S29" s="369">
        <v>804.1930000000001</v>
      </c>
      <c r="T29" s="374">
        <v>2234.915</v>
      </c>
      <c r="U29" s="19">
        <v>1980.6569999999997</v>
      </c>
      <c r="V29" s="119">
        <v>1529.9490000000003</v>
      </c>
      <c r="W29" s="375">
        <v>3510.6059999999998</v>
      </c>
      <c r="X29" s="345">
        <f t="shared" si="10"/>
        <v>8.0311870441829736E-3</v>
      </c>
      <c r="Y29" s="323">
        <f t="shared" si="11"/>
        <v>2.7992116206985674E-3</v>
      </c>
      <c r="Z29" s="399">
        <f t="shared" si="12"/>
        <v>4.801741270849506E-3</v>
      </c>
      <c r="AA29" s="323">
        <f t="shared" si="13"/>
        <v>1.0916959937381685E-2</v>
      </c>
      <c r="AB29" s="323">
        <f t="shared" si="14"/>
        <v>5.4156607567425489E-3</v>
      </c>
      <c r="AC29" s="399">
        <f t="shared" si="15"/>
        <v>7.5670385150803194E-3</v>
      </c>
      <c r="AE29" s="394">
        <f t="shared" si="7"/>
        <v>0.38437586057948347</v>
      </c>
      <c r="AF29" s="395">
        <f t="shared" si="7"/>
        <v>0.90246495555171469</v>
      </c>
      <c r="AG29" s="386">
        <f t="shared" si="7"/>
        <v>0.5708006792204624</v>
      </c>
      <c r="AI29" s="27">
        <f t="shared" si="17"/>
        <v>2.1495383829505932</v>
      </c>
      <c r="AJ29" s="28">
        <f t="shared" si="17"/>
        <v>2.3106205572890635</v>
      </c>
      <c r="AK29" s="402">
        <f t="shared" si="17"/>
        <v>2.2048474947145773</v>
      </c>
      <c r="AL29" s="28">
        <f t="shared" si="17"/>
        <v>2.3265880744355192</v>
      </c>
      <c r="AM29" s="28">
        <f t="shared" si="17"/>
        <v>2.6147387310403762</v>
      </c>
      <c r="AN29" s="402">
        <f t="shared" si="17"/>
        <v>2.4439645540116914</v>
      </c>
      <c r="AO29" s="384">
        <f t="shared" si="16"/>
        <v>8.2366378236938625E-2</v>
      </c>
      <c r="AP29" s="385">
        <f t="shared" si="16"/>
        <v>0.13161753139949536</v>
      </c>
      <c r="AQ29" s="386">
        <f t="shared" si="16"/>
        <v>0.10845061160480327</v>
      </c>
    </row>
    <row r="30" spans="1:43" ht="20.100000000000001" customHeight="1">
      <c r="A30" s="8" t="s">
        <v>193</v>
      </c>
      <c r="B30" s="19">
        <v>3914.88</v>
      </c>
      <c r="C30" s="371">
        <v>11377.289999999997</v>
      </c>
      <c r="D30" s="375">
        <v>15292.169999999998</v>
      </c>
      <c r="E30" s="19">
        <v>3959.27</v>
      </c>
      <c r="F30" s="369">
        <v>9538.7999999999993</v>
      </c>
      <c r="G30" s="377">
        <v>13498.07</v>
      </c>
      <c r="H30" s="345">
        <f t="shared" si="0"/>
        <v>6.2313940826236869E-3</v>
      </c>
      <c r="I30" s="323">
        <f t="shared" si="1"/>
        <v>1.2529293511333821E-2</v>
      </c>
      <c r="J30" s="399">
        <f t="shared" si="2"/>
        <v>9.9538551642691358E-3</v>
      </c>
      <c r="K30" s="323">
        <f t="shared" si="3"/>
        <v>5.8874744663637507E-3</v>
      </c>
      <c r="L30" s="323">
        <f t="shared" si="4"/>
        <v>1.0582807389100108E-2</v>
      </c>
      <c r="M30" s="399">
        <f t="shared" si="5"/>
        <v>8.5765246450348696E-3</v>
      </c>
      <c r="N30" s="394">
        <f t="shared" si="6"/>
        <v>1.1338789439267583E-2</v>
      </c>
      <c r="O30" s="395">
        <f t="shared" si="6"/>
        <v>-0.1615929628233084</v>
      </c>
      <c r="P30" s="386">
        <f t="shared" si="6"/>
        <v>-0.11732147890063992</v>
      </c>
      <c r="R30" s="401">
        <v>1035.0290000000002</v>
      </c>
      <c r="S30" s="369">
        <v>2465.1270000000004</v>
      </c>
      <c r="T30" s="374">
        <v>3500.1560000000009</v>
      </c>
      <c r="U30" s="19">
        <v>1124.1079999999999</v>
      </c>
      <c r="V30" s="119">
        <v>2014.26</v>
      </c>
      <c r="W30" s="375">
        <v>3138.3679999999999</v>
      </c>
      <c r="X30" s="345">
        <f t="shared" si="10"/>
        <v>5.8100116550620319E-3</v>
      </c>
      <c r="Y30" s="323">
        <f t="shared" si="11"/>
        <v>8.580542413199067E-3</v>
      </c>
      <c r="Z30" s="399">
        <f t="shared" si="12"/>
        <v>7.5201265012814923E-3</v>
      </c>
      <c r="AA30" s="323">
        <f t="shared" si="13"/>
        <v>6.1958441069252541E-3</v>
      </c>
      <c r="AB30" s="323">
        <f t="shared" si="14"/>
        <v>7.1300081479031292E-3</v>
      </c>
      <c r="AC30" s="399">
        <f t="shared" si="15"/>
        <v>6.764687216536289E-3</v>
      </c>
      <c r="AE30" s="394">
        <f t="shared" si="7"/>
        <v>8.606425520444326E-2</v>
      </c>
      <c r="AF30" s="395">
        <f t="shared" si="7"/>
        <v>-0.1828980819243797</v>
      </c>
      <c r="AG30" s="386">
        <f t="shared" si="7"/>
        <v>-0.10336339294591465</v>
      </c>
      <c r="AI30" s="27">
        <f t="shared" si="17"/>
        <v>2.6438332720287727</v>
      </c>
      <c r="AJ30" s="28">
        <f t="shared" si="17"/>
        <v>2.1667084165034036</v>
      </c>
      <c r="AK30" s="402">
        <f t="shared" si="17"/>
        <v>2.2888550153444549</v>
      </c>
      <c r="AL30" s="28">
        <f t="shared" si="17"/>
        <v>2.839179949839238</v>
      </c>
      <c r="AM30" s="28">
        <f t="shared" si="17"/>
        <v>2.1116492640583724</v>
      </c>
      <c r="AN30" s="402">
        <f t="shared" si="17"/>
        <v>2.3250494329930129</v>
      </c>
      <c r="AO30" s="384">
        <f t="shared" si="16"/>
        <v>7.3887669043730606E-2</v>
      </c>
      <c r="AP30" s="385">
        <f t="shared" si="16"/>
        <v>-2.5411426856357874E-2</v>
      </c>
      <c r="AQ30" s="386">
        <f t="shared" si="16"/>
        <v>1.5813329112552392E-2</v>
      </c>
    </row>
    <row r="31" spans="1:43" ht="20.100000000000001" customHeight="1">
      <c r="A31" s="8" t="s">
        <v>182</v>
      </c>
      <c r="B31" s="19">
        <v>1478.6499999999996</v>
      </c>
      <c r="C31" s="371">
        <v>4929.59</v>
      </c>
      <c r="D31" s="375">
        <v>6408.24</v>
      </c>
      <c r="E31" s="19">
        <v>1322.57</v>
      </c>
      <c r="F31" s="369">
        <v>3999.53</v>
      </c>
      <c r="G31" s="377">
        <v>5322.1</v>
      </c>
      <c r="H31" s="345">
        <f t="shared" si="0"/>
        <v>2.3535972648641881E-3</v>
      </c>
      <c r="I31" s="323">
        <f t="shared" si="1"/>
        <v>5.4287339076824186E-3</v>
      </c>
      <c r="J31" s="399">
        <f t="shared" si="2"/>
        <v>4.171199562774678E-3</v>
      </c>
      <c r="K31" s="323">
        <f t="shared" si="3"/>
        <v>1.9666749438605365E-3</v>
      </c>
      <c r="L31" s="323">
        <f t="shared" si="4"/>
        <v>4.4372725748445885E-3</v>
      </c>
      <c r="M31" s="399">
        <f t="shared" si="5"/>
        <v>3.3816035783886204E-3</v>
      </c>
      <c r="N31" s="394">
        <f t="shared" si="6"/>
        <v>-0.10555574341460099</v>
      </c>
      <c r="O31" s="395">
        <f t="shared" si="6"/>
        <v>-0.18866883452782077</v>
      </c>
      <c r="P31" s="386">
        <f t="shared" si="6"/>
        <v>-0.16949115513776006</v>
      </c>
      <c r="R31" s="401">
        <v>669.58500000000015</v>
      </c>
      <c r="S31" s="369">
        <v>2959.9050000000002</v>
      </c>
      <c r="T31" s="374">
        <v>3629.4900000000002</v>
      </c>
      <c r="U31" s="19">
        <v>608.14299999999992</v>
      </c>
      <c r="V31" s="119">
        <v>2254.2019999999998</v>
      </c>
      <c r="W31" s="375">
        <v>2862.3449999999998</v>
      </c>
      <c r="X31" s="345">
        <f t="shared" si="10"/>
        <v>3.7586354141330445E-3</v>
      </c>
      <c r="Y31" s="323">
        <f t="shared" si="11"/>
        <v>1.0302751294979927E-2</v>
      </c>
      <c r="Z31" s="399">
        <f t="shared" si="12"/>
        <v>7.7980021276583553E-3</v>
      </c>
      <c r="AA31" s="323">
        <f t="shared" si="13"/>
        <v>3.3519548145888511E-3</v>
      </c>
      <c r="AB31" s="323">
        <f t="shared" si="14"/>
        <v>7.9793465724482086E-3</v>
      </c>
      <c r="AC31" s="399">
        <f t="shared" si="15"/>
        <v>6.1697253575159327E-3</v>
      </c>
      <c r="AE31" s="394">
        <f t="shared" si="7"/>
        <v>-9.176131484426954E-2</v>
      </c>
      <c r="AF31" s="395">
        <f t="shared" si="7"/>
        <v>-0.23842082769548359</v>
      </c>
      <c r="AG31" s="386">
        <f t="shared" si="7"/>
        <v>-0.21136440656951813</v>
      </c>
      <c r="AI31" s="27">
        <f t="shared" si="17"/>
        <v>4.5283535657525462</v>
      </c>
      <c r="AJ31" s="28">
        <f t="shared" si="17"/>
        <v>6.004363446047237</v>
      </c>
      <c r="AK31" s="402">
        <f t="shared" si="17"/>
        <v>5.6637860005243255</v>
      </c>
      <c r="AL31" s="28">
        <f t="shared" si="17"/>
        <v>4.5981914000771225</v>
      </c>
      <c r="AM31" s="28">
        <f t="shared" si="17"/>
        <v>5.6361672496518338</v>
      </c>
      <c r="AN31" s="402">
        <f t="shared" si="17"/>
        <v>5.3782247609026506</v>
      </c>
      <c r="AO31" s="384">
        <f t="shared" si="16"/>
        <v>1.5422345740127784E-2</v>
      </c>
      <c r="AP31" s="385">
        <f t="shared" si="16"/>
        <v>-6.1321437268723689E-2</v>
      </c>
      <c r="AQ31" s="386">
        <f t="shared" si="16"/>
        <v>-5.0418790468997068E-2</v>
      </c>
    </row>
    <row r="32" spans="1:43" ht="20.100000000000001" customHeight="1" thickBot="1">
      <c r="A32" s="8" t="s">
        <v>17</v>
      </c>
      <c r="B32" s="19">
        <f>B33-SUM(B7:B31)</f>
        <v>41742.54999999993</v>
      </c>
      <c r="C32" s="371">
        <f t="shared" ref="C32:G32" si="18">C33-SUM(C7:C31)</f>
        <v>64606.459999999963</v>
      </c>
      <c r="D32" s="376">
        <f t="shared" si="18"/>
        <v>106349.01000000001</v>
      </c>
      <c r="E32" s="21">
        <f t="shared" si="18"/>
        <v>44056.999999999651</v>
      </c>
      <c r="F32" s="119">
        <f t="shared" si="18"/>
        <v>69632.230000000098</v>
      </c>
      <c r="G32" s="375">
        <f t="shared" si="18"/>
        <v>113689.23000000068</v>
      </c>
      <c r="H32" s="345">
        <f t="shared" si="0"/>
        <v>6.6442465430261707E-2</v>
      </c>
      <c r="I32" s="323">
        <f t="shared" si="1"/>
        <v>7.1148164463439689E-2</v>
      </c>
      <c r="J32" s="400">
        <f t="shared" si="2"/>
        <v>6.9223834315431373E-2</v>
      </c>
      <c r="K32" s="323">
        <f t="shared" si="3"/>
        <v>6.5513203839239489E-2</v>
      </c>
      <c r="L32" s="323">
        <f t="shared" si="4"/>
        <v>7.7253373397441955E-2</v>
      </c>
      <c r="M32" s="399">
        <f t="shared" si="5"/>
        <v>7.2236881492690697E-2</v>
      </c>
      <c r="N32" s="396">
        <f t="shared" si="6"/>
        <v>5.5445822068841612E-2</v>
      </c>
      <c r="O32" s="397">
        <f t="shared" si="6"/>
        <v>7.779051816180825E-2</v>
      </c>
      <c r="P32" s="388">
        <f t="shared" si="6"/>
        <v>6.9020106534143283E-2</v>
      </c>
      <c r="R32" s="19">
        <f t="shared" ref="R32:W32" si="19">R33-SUM(R7:R31)</f>
        <v>11416.22099999999</v>
      </c>
      <c r="S32" s="119">
        <f t="shared" si="19"/>
        <v>19307.601000000024</v>
      </c>
      <c r="T32" s="375">
        <f t="shared" si="19"/>
        <v>30723.821999999927</v>
      </c>
      <c r="U32" s="119">
        <f t="shared" si="19"/>
        <v>12341.234999999986</v>
      </c>
      <c r="V32" s="123">
        <f t="shared" si="19"/>
        <v>21361.170999999944</v>
      </c>
      <c r="W32" s="376">
        <f t="shared" si="19"/>
        <v>33702.405999999843</v>
      </c>
      <c r="X32" s="345">
        <f t="shared" si="10"/>
        <v>6.4083592891371985E-2</v>
      </c>
      <c r="Y32" s="323">
        <f t="shared" si="11"/>
        <v>6.7205336389413159E-2</v>
      </c>
      <c r="Z32" s="399">
        <f t="shared" si="12"/>
        <v>6.6010494401636602E-2</v>
      </c>
      <c r="AA32" s="323">
        <f t="shared" si="13"/>
        <v>6.8022261336926348E-2</v>
      </c>
      <c r="AB32" s="323">
        <f t="shared" si="14"/>
        <v>7.5613537119712276E-2</v>
      </c>
      <c r="AC32" s="399">
        <f t="shared" si="15"/>
        <v>7.2644838028782743E-2</v>
      </c>
      <c r="AE32" s="396">
        <f t="shared" si="7"/>
        <v>8.1026287069950409E-2</v>
      </c>
      <c r="AF32" s="397">
        <f t="shared" si="7"/>
        <v>0.10636070219184232</v>
      </c>
      <c r="AG32" s="388">
        <f t="shared" si="7"/>
        <v>9.694705300661885E-2</v>
      </c>
      <c r="AI32" s="27">
        <f t="shared" si="17"/>
        <v>2.7349122178688194</v>
      </c>
      <c r="AJ32" s="28">
        <f t="shared" si="17"/>
        <v>2.9884938750707031</v>
      </c>
      <c r="AK32" s="402">
        <f t="shared" si="17"/>
        <v>2.8889617308144122</v>
      </c>
      <c r="AL32" s="28">
        <f t="shared" si="17"/>
        <v>2.8011973125723681</v>
      </c>
      <c r="AM32" s="28">
        <f t="shared" si="17"/>
        <v>3.0677131839666649</v>
      </c>
      <c r="AN32" s="402">
        <f t="shared" si="17"/>
        <v>2.9644326028067605</v>
      </c>
      <c r="AO32" s="387">
        <f t="shared" si="16"/>
        <v>2.4236644331934488E-2</v>
      </c>
      <c r="AP32" s="385">
        <f t="shared" si="16"/>
        <v>2.650810482055535E-2</v>
      </c>
      <c r="AQ32" s="386">
        <f t="shared" si="16"/>
        <v>2.6123873911985899E-2</v>
      </c>
    </row>
    <row r="33" spans="1:43" ht="25.5" customHeight="1" thickBot="1">
      <c r="A33" s="12" t="s">
        <v>18</v>
      </c>
      <c r="B33" s="17">
        <v>628251.07000000007</v>
      </c>
      <c r="C33" s="372">
        <v>908055.18999999983</v>
      </c>
      <c r="D33" s="18">
        <v>1536306.2599999998</v>
      </c>
      <c r="E33" s="17">
        <v>672490.3899999999</v>
      </c>
      <c r="F33" s="373">
        <v>901348.7300000001</v>
      </c>
      <c r="G33" s="378">
        <v>1573839.1200000008</v>
      </c>
      <c r="H33" s="334">
        <f>SUM(H7:H32)</f>
        <v>0.99999999999999978</v>
      </c>
      <c r="I33" s="338">
        <f t="shared" ref="I33:M33" si="20">SUM(I7:I32)</f>
        <v>1.0000000000000002</v>
      </c>
      <c r="J33" s="335">
        <f t="shared" si="20"/>
        <v>1.0000000000000002</v>
      </c>
      <c r="K33" s="338">
        <f t="shared" si="20"/>
        <v>0.99999999999999956</v>
      </c>
      <c r="L33" s="338">
        <f t="shared" si="20"/>
        <v>1.0000000000000002</v>
      </c>
      <c r="M33" s="335">
        <f t="shared" si="20"/>
        <v>0.99999999999999989</v>
      </c>
      <c r="N33" s="389">
        <f t="shared" si="6"/>
        <v>7.0416624996754607E-2</v>
      </c>
      <c r="O33" s="390">
        <f t="shared" si="6"/>
        <v>-7.3855202567585472E-3</v>
      </c>
      <c r="P33" s="391">
        <f t="shared" si="6"/>
        <v>2.4430584563263472E-2</v>
      </c>
      <c r="R33" s="17">
        <v>178145.77000000002</v>
      </c>
      <c r="S33" s="372">
        <v>287292.67700000003</v>
      </c>
      <c r="T33" s="18">
        <v>465438.44699999993</v>
      </c>
      <c r="U33" s="17">
        <v>181429.35500000001</v>
      </c>
      <c r="V33" s="373">
        <v>282504.58599999995</v>
      </c>
      <c r="W33" s="378">
        <v>463933.94099999988</v>
      </c>
      <c r="X33" s="334">
        <f t="shared" ref="X33:AC33" si="21">SUM(X7:X32)</f>
        <v>0.99999999999999967</v>
      </c>
      <c r="Y33" s="338">
        <f t="shared" si="21"/>
        <v>0.99999999999999989</v>
      </c>
      <c r="Z33" s="335">
        <f t="shared" si="21"/>
        <v>1</v>
      </c>
      <c r="AA33" s="338">
        <f t="shared" si="21"/>
        <v>1</v>
      </c>
      <c r="AB33" s="338">
        <f t="shared" si="21"/>
        <v>1</v>
      </c>
      <c r="AC33" s="335">
        <f t="shared" si="21"/>
        <v>1</v>
      </c>
      <c r="AE33" s="389">
        <f t="shared" si="7"/>
        <v>1.8432012166216417E-2</v>
      </c>
      <c r="AF33" s="390">
        <f t="shared" si="7"/>
        <v>-1.6666247987936263E-2</v>
      </c>
      <c r="AG33" s="391">
        <f t="shared" si="7"/>
        <v>-3.2324489085450484E-3</v>
      </c>
      <c r="AI33" s="403">
        <f t="shared" si="17"/>
        <v>2.8355824368114484</v>
      </c>
      <c r="AJ33" s="404">
        <f t="shared" si="17"/>
        <v>3.1638239631668212</v>
      </c>
      <c r="AK33" s="405">
        <f t="shared" si="17"/>
        <v>3.0295941578731833</v>
      </c>
      <c r="AL33" s="404">
        <f t="shared" si="17"/>
        <v>2.6978728275953512</v>
      </c>
      <c r="AM33" s="404">
        <f t="shared" si="17"/>
        <v>3.1342429028551462</v>
      </c>
      <c r="AN33" s="405">
        <f t="shared" si="17"/>
        <v>2.9477850379014576</v>
      </c>
      <c r="AO33" s="389">
        <f t="shared" si="16"/>
        <v>-4.856484065790332E-2</v>
      </c>
      <c r="AP33" s="390">
        <f t="shared" si="16"/>
        <v>-9.3497807261267423E-3</v>
      </c>
      <c r="AQ33" s="391">
        <f t="shared" si="16"/>
        <v>-2.7003326422162369E-2</v>
      </c>
    </row>
    <row r="36" spans="1:43" ht="15.75" thickBot="1"/>
    <row r="37" spans="1:43">
      <c r="A37" s="464" t="s">
        <v>2</v>
      </c>
      <c r="B37" s="430" t="s">
        <v>211</v>
      </c>
      <c r="C37" s="474"/>
      <c r="D37" s="474"/>
      <c r="E37" s="474"/>
      <c r="F37" s="474"/>
      <c r="G37" s="484"/>
      <c r="H37" s="478" t="s">
        <v>213</v>
      </c>
      <c r="I37" s="474"/>
      <c r="J37" s="474"/>
      <c r="K37" s="474"/>
      <c r="L37" s="474"/>
      <c r="M37" s="484"/>
      <c r="N37" s="486" t="s">
        <v>206</v>
      </c>
      <c r="O37" s="480"/>
      <c r="P37" s="487"/>
      <c r="R37" s="478" t="s">
        <v>212</v>
      </c>
      <c r="S37" s="474"/>
      <c r="T37" s="474"/>
      <c r="U37" s="474"/>
      <c r="V37" s="474"/>
      <c r="W37" s="484"/>
      <c r="X37" s="474" t="s">
        <v>214</v>
      </c>
      <c r="Y37" s="474"/>
      <c r="Z37" s="474"/>
      <c r="AA37" s="474"/>
      <c r="AB37" s="474"/>
      <c r="AC37" s="431"/>
      <c r="AE37" s="480" t="s">
        <v>206</v>
      </c>
      <c r="AF37" s="480"/>
      <c r="AG37" s="480"/>
      <c r="AI37" s="488" t="s">
        <v>217</v>
      </c>
      <c r="AJ37" s="489"/>
      <c r="AK37" s="489"/>
      <c r="AL37" s="489"/>
      <c r="AM37" s="489"/>
      <c r="AN37" s="490"/>
      <c r="AO37" s="480" t="s">
        <v>206</v>
      </c>
      <c r="AP37" s="480"/>
      <c r="AQ37" s="480"/>
    </row>
    <row r="38" spans="1:43" ht="15" customHeight="1">
      <c r="A38" s="465"/>
      <c r="B38" s="472">
        <v>2024</v>
      </c>
      <c r="C38" s="470"/>
      <c r="D38" s="471"/>
      <c r="E38" s="494">
        <v>2025</v>
      </c>
      <c r="F38" s="476"/>
      <c r="G38" s="485"/>
      <c r="H38" s="470">
        <f>R38</f>
        <v>2024</v>
      </c>
      <c r="I38" s="470"/>
      <c r="J38" s="471"/>
      <c r="K38" s="472">
        <v>2025</v>
      </c>
      <c r="L38" s="470"/>
      <c r="M38" s="471"/>
      <c r="N38" s="472" t="s">
        <v>215</v>
      </c>
      <c r="O38" s="470"/>
      <c r="P38" s="473"/>
      <c r="R38" s="469">
        <v>2024</v>
      </c>
      <c r="S38" s="470"/>
      <c r="T38" s="471"/>
      <c r="U38" s="475">
        <v>2025</v>
      </c>
      <c r="V38" s="476"/>
      <c r="W38" s="485"/>
      <c r="X38" s="470">
        <f>H38</f>
        <v>2024</v>
      </c>
      <c r="Y38" s="470"/>
      <c r="Z38" s="471"/>
      <c r="AA38" s="472">
        <v>2025</v>
      </c>
      <c r="AB38" s="470"/>
      <c r="AC38" s="473"/>
      <c r="AE38" s="469" t="s">
        <v>216</v>
      </c>
      <c r="AF38" s="470"/>
      <c r="AG38" s="473"/>
      <c r="AI38" s="491">
        <v>2024</v>
      </c>
      <c r="AJ38" s="492"/>
      <c r="AK38" s="492"/>
      <c r="AL38" s="492">
        <v>2025</v>
      </c>
      <c r="AM38" s="492"/>
      <c r="AN38" s="493"/>
      <c r="AO38" s="470" t="s">
        <v>217</v>
      </c>
      <c r="AP38" s="470"/>
      <c r="AQ38" s="473"/>
    </row>
    <row r="39" spans="1:43" ht="18.75" customHeight="1" thickBot="1">
      <c r="A39" s="46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154</v>
      </c>
      <c r="B40" s="39">
        <v>76666.889999999985</v>
      </c>
      <c r="C40" s="370">
        <v>48599.03</v>
      </c>
      <c r="D40" s="375">
        <v>125265.91999999998</v>
      </c>
      <c r="E40" s="39">
        <v>72594.27</v>
      </c>
      <c r="F40" s="379">
        <v>52278.390000000014</v>
      </c>
      <c r="G40" s="377">
        <v>124872.66000000002</v>
      </c>
      <c r="H40" s="345">
        <f>B40/$B$63</f>
        <v>0.30356000409567235</v>
      </c>
      <c r="I40" s="323">
        <f>C40/$C$63</f>
        <v>0.15616564557145876</v>
      </c>
      <c r="J40" s="398">
        <f>D40/$D$63</f>
        <v>0.22219682927373519</v>
      </c>
      <c r="K40" s="323">
        <f>E40/$E$63</f>
        <v>0.2794393542178002</v>
      </c>
      <c r="L40" s="323">
        <f>F40/$F$63</f>
        <v>0.17026237040787959</v>
      </c>
      <c r="M40" s="399">
        <f>G40/$G$63</f>
        <v>0.22029944420165234</v>
      </c>
      <c r="N40" s="392">
        <f t="shared" ref="N40:P63" si="22">(E40-B40)/B40</f>
        <v>-5.312097569107057E-2</v>
      </c>
      <c r="O40" s="393">
        <f t="shared" si="22"/>
        <v>7.570850693933634E-2</v>
      </c>
      <c r="P40" s="382">
        <f t="shared" si="22"/>
        <v>-3.1394013631158876E-3</v>
      </c>
      <c r="R40" s="401">
        <v>17465.169000000002</v>
      </c>
      <c r="S40" s="369">
        <v>12822.033999999998</v>
      </c>
      <c r="T40" s="374">
        <v>30287.203000000001</v>
      </c>
      <c r="U40" s="39">
        <v>16751.960999999999</v>
      </c>
      <c r="V40" s="112">
        <v>13345.17</v>
      </c>
      <c r="W40" s="380">
        <v>30097.131000000001</v>
      </c>
      <c r="X40" s="345">
        <f>R40/$R$63</f>
        <v>0.29140789831733044</v>
      </c>
      <c r="Y40" s="323">
        <f>S40/$S$63</f>
        <v>0.1537713412786606</v>
      </c>
      <c r="Z40" s="398">
        <f>T40/$T$63</f>
        <v>0.21132937952974098</v>
      </c>
      <c r="AA40" s="323">
        <f>U40/$U$63</f>
        <v>0.26886357544416645</v>
      </c>
      <c r="AB40" s="323">
        <f>V40/$V$63</f>
        <v>0.16093959935993044</v>
      </c>
      <c r="AC40" s="399">
        <f>W40/$W$63</f>
        <v>0.2072421082291154</v>
      </c>
      <c r="AE40" s="392">
        <f t="shared" ref="AE40:AG63" si="23">(U40-R40)/R40</f>
        <v>-4.0836020538936799E-2</v>
      </c>
      <c r="AF40" s="393">
        <f t="shared" si="23"/>
        <v>4.0799767026043009E-2</v>
      </c>
      <c r="AG40" s="382">
        <f t="shared" si="23"/>
        <v>-6.2756537802450794E-3</v>
      </c>
      <c r="AI40" s="27">
        <f t="shared" ref="AI40:AN63" si="24">(R40/B40)*10</f>
        <v>2.2780588856545512</v>
      </c>
      <c r="AJ40" s="28">
        <f t="shared" si="24"/>
        <v>2.6383312588749197</v>
      </c>
      <c r="AK40" s="406">
        <f t="shared" si="24"/>
        <v>2.4178326395559147</v>
      </c>
      <c r="AL40" s="28">
        <f t="shared" si="24"/>
        <v>2.3076147745545201</v>
      </c>
      <c r="AM40" s="28">
        <f t="shared" si="24"/>
        <v>2.5527125070224992</v>
      </c>
      <c r="AN40" s="402">
        <f t="shared" si="24"/>
        <v>2.4102258252527013</v>
      </c>
      <c r="AO40" s="383">
        <f t="shared" ref="AO40:AQ51" si="25">(AL40-AI40)/AI40</f>
        <v>1.2974154920265248E-2</v>
      </c>
      <c r="AP40" s="381">
        <f t="shared" si="25"/>
        <v>-3.2451858182861941E-2</v>
      </c>
      <c r="AQ40" s="382">
        <f t="shared" si="25"/>
        <v>-3.1461293799931725E-3</v>
      </c>
    </row>
    <row r="41" spans="1:43" ht="19.5" customHeight="1">
      <c r="A41" s="8" t="s">
        <v>152</v>
      </c>
      <c r="B41" s="19">
        <v>41795.86</v>
      </c>
      <c r="C41" s="371">
        <v>42345.790000000015</v>
      </c>
      <c r="D41" s="375">
        <v>84141.650000000023</v>
      </c>
      <c r="E41" s="19">
        <v>48709.369999999995</v>
      </c>
      <c r="F41" s="369">
        <v>39074.880000000012</v>
      </c>
      <c r="G41" s="377">
        <v>87784.25</v>
      </c>
      <c r="H41" s="345">
        <f t="shared" ref="H41:H62" si="26">B41/$B$63</f>
        <v>0.16548931921957644</v>
      </c>
      <c r="I41" s="323">
        <f t="shared" ref="I41:I62" si="27">C41/$C$63</f>
        <v>0.1360718029265898</v>
      </c>
      <c r="J41" s="399">
        <f t="shared" ref="J41:J62" si="28">D41/$D$63</f>
        <v>0.14925055306232043</v>
      </c>
      <c r="K41" s="323">
        <f t="shared" ref="K41:K62" si="29">E41/$E$63</f>
        <v>0.18749847470269884</v>
      </c>
      <c r="L41" s="323">
        <f t="shared" ref="L41:L62" si="30">F41/$F$63</f>
        <v>0.12726064617145721</v>
      </c>
      <c r="M41" s="399">
        <f t="shared" ref="M41:M62" si="31">G41/$G$63</f>
        <v>0.15486833935193578</v>
      </c>
      <c r="N41" s="394">
        <f t="shared" si="22"/>
        <v>0.16541135892406555</v>
      </c>
      <c r="O41" s="395">
        <f t="shared" si="22"/>
        <v>-7.7242861687076864E-2</v>
      </c>
      <c r="P41" s="386">
        <f t="shared" si="22"/>
        <v>4.3291283211108596E-2</v>
      </c>
      <c r="R41" s="401">
        <v>9547.1689999999962</v>
      </c>
      <c r="S41" s="369">
        <v>12253.162999999997</v>
      </c>
      <c r="T41" s="374">
        <v>21800.331999999995</v>
      </c>
      <c r="U41" s="19">
        <v>10820.364</v>
      </c>
      <c r="V41" s="119">
        <v>11981.846999999994</v>
      </c>
      <c r="W41" s="375">
        <v>22802.210999999996</v>
      </c>
      <c r="X41" s="345">
        <f t="shared" ref="X41:X62" si="32">R41/$R$63</f>
        <v>0.15929536399964797</v>
      </c>
      <c r="Y41" s="323">
        <f t="shared" ref="Y41:Y62" si="33">S41/$S$63</f>
        <v>0.14694901833952839</v>
      </c>
      <c r="Z41" s="399">
        <f t="shared" ref="Z41:Z62" si="34">T41/$T$63</f>
        <v>0.15211211927038479</v>
      </c>
      <c r="AA41" s="323">
        <f t="shared" ref="AA41:AA62" si="35">U41/$U$63</f>
        <v>0.17366335515270973</v>
      </c>
      <c r="AB41" s="323">
        <f t="shared" ref="AB41:AB62" si="36">V41/$V$63</f>
        <v>0.14449824586513199</v>
      </c>
      <c r="AC41" s="399">
        <f t="shared" ref="AC41:AC62" si="37">W41/$W$63</f>
        <v>0.15701092173619885</v>
      </c>
      <c r="AE41" s="394">
        <f t="shared" si="23"/>
        <v>0.13335838089804464</v>
      </c>
      <c r="AF41" s="395">
        <f t="shared" si="23"/>
        <v>-2.2142527606953618E-2</v>
      </c>
      <c r="AG41" s="386">
        <f t="shared" si="23"/>
        <v>4.5957052397183722E-2</v>
      </c>
      <c r="AI41" s="27">
        <f t="shared" si="24"/>
        <v>2.2842379604104321</v>
      </c>
      <c r="AJ41" s="28">
        <f t="shared" si="24"/>
        <v>2.8935965062878721</v>
      </c>
      <c r="AK41" s="402">
        <f t="shared" si="24"/>
        <v>2.5909085452923719</v>
      </c>
      <c r="AL41" s="28">
        <f t="shared" si="24"/>
        <v>2.2214132517008536</v>
      </c>
      <c r="AM41" s="28">
        <f t="shared" si="24"/>
        <v>3.0663810099992608</v>
      </c>
      <c r="AN41" s="402">
        <f t="shared" si="24"/>
        <v>2.5975287138638192</v>
      </c>
      <c r="AO41" s="384">
        <f t="shared" si="25"/>
        <v>-2.7503574407935247E-2</v>
      </c>
      <c r="AP41" s="385">
        <f t="shared" si="25"/>
        <v>5.9712715071338636E-2</v>
      </c>
      <c r="AQ41" s="386">
        <f t="shared" si="25"/>
        <v>2.555153320049072E-3</v>
      </c>
    </row>
    <row r="42" spans="1:43" ht="19.5" customHeight="1">
      <c r="A42" s="8" t="s">
        <v>158</v>
      </c>
      <c r="B42" s="19">
        <v>17272.570000000003</v>
      </c>
      <c r="C42" s="371">
        <v>54214.490000000005</v>
      </c>
      <c r="D42" s="375">
        <v>71487.060000000012</v>
      </c>
      <c r="E42" s="19">
        <v>15370.83</v>
      </c>
      <c r="F42" s="369">
        <v>46057.1</v>
      </c>
      <c r="G42" s="377">
        <v>61427.93</v>
      </c>
      <c r="H42" s="345">
        <f t="shared" si="26"/>
        <v>6.8390167123549547E-2</v>
      </c>
      <c r="I42" s="323">
        <f t="shared" si="27"/>
        <v>0.17421007847640982</v>
      </c>
      <c r="J42" s="399">
        <f t="shared" si="28"/>
        <v>0.12680382713910748</v>
      </c>
      <c r="K42" s="323">
        <f t="shared" si="29"/>
        <v>5.9167408240231492E-2</v>
      </c>
      <c r="L42" s="323">
        <f t="shared" si="30"/>
        <v>0.15000062205650841</v>
      </c>
      <c r="M42" s="399">
        <f t="shared" si="31"/>
        <v>0.10837071010946675</v>
      </c>
      <c r="N42" s="394">
        <f t="shared" si="22"/>
        <v>-0.11010173934741634</v>
      </c>
      <c r="O42" s="395">
        <f t="shared" si="22"/>
        <v>-0.15046512472956963</v>
      </c>
      <c r="P42" s="386">
        <f t="shared" si="22"/>
        <v>-0.14071259889552054</v>
      </c>
      <c r="R42" s="401">
        <v>4746.6640000000025</v>
      </c>
      <c r="S42" s="369">
        <v>12686.555999999999</v>
      </c>
      <c r="T42" s="374">
        <v>17433.22</v>
      </c>
      <c r="U42" s="19">
        <v>4137.3670000000002</v>
      </c>
      <c r="V42" s="119">
        <v>11043.813999999998</v>
      </c>
      <c r="W42" s="375">
        <v>15181.180999999999</v>
      </c>
      <c r="X42" s="345">
        <f t="shared" si="32"/>
        <v>7.9198511062706214E-2</v>
      </c>
      <c r="Y42" s="323">
        <f t="shared" si="33"/>
        <v>0.15214658862446001</v>
      </c>
      <c r="Z42" s="399">
        <f t="shared" si="34"/>
        <v>0.12164053464446588</v>
      </c>
      <c r="AA42" s="323">
        <f t="shared" si="35"/>
        <v>6.640340701274941E-2</v>
      </c>
      <c r="AB42" s="323">
        <f t="shared" si="36"/>
        <v>0.13318578935791681</v>
      </c>
      <c r="AC42" s="399">
        <f t="shared" si="37"/>
        <v>0.10453421476777271</v>
      </c>
      <c r="AE42" s="394">
        <f t="shared" si="23"/>
        <v>-0.12836320413663196</v>
      </c>
      <c r="AF42" s="395">
        <f t="shared" si="23"/>
        <v>-0.12948683630135716</v>
      </c>
      <c r="AG42" s="386">
        <f t="shared" si="23"/>
        <v>-0.12918089716070824</v>
      </c>
      <c r="AI42" s="27">
        <f t="shared" si="24"/>
        <v>2.7480936536948475</v>
      </c>
      <c r="AJ42" s="28">
        <f t="shared" si="24"/>
        <v>2.3400673878883667</v>
      </c>
      <c r="AK42" s="402">
        <f t="shared" si="24"/>
        <v>2.4386539326138181</v>
      </c>
      <c r="AL42" s="28">
        <f t="shared" si="24"/>
        <v>2.6917004481865976</v>
      </c>
      <c r="AM42" s="28">
        <f t="shared" si="24"/>
        <v>2.3978526654956562</v>
      </c>
      <c r="AN42" s="402">
        <f t="shared" si="24"/>
        <v>2.4713808523256438</v>
      </c>
      <c r="AO42" s="384">
        <f t="shared" si="25"/>
        <v>-2.0520845580509418E-2</v>
      </c>
      <c r="AP42" s="385">
        <f t="shared" si="25"/>
        <v>2.4693851940492166E-2</v>
      </c>
      <c r="AQ42" s="386">
        <f t="shared" si="25"/>
        <v>1.342007542527692E-2</v>
      </c>
    </row>
    <row r="43" spans="1:43" ht="19.5" customHeight="1">
      <c r="A43" s="8" t="s">
        <v>145</v>
      </c>
      <c r="B43" s="19">
        <v>26717.190000000002</v>
      </c>
      <c r="C43" s="371">
        <v>26681.080000000005</v>
      </c>
      <c r="D43" s="375">
        <v>53398.270000000004</v>
      </c>
      <c r="E43" s="19">
        <v>27645.440000000006</v>
      </c>
      <c r="F43" s="369">
        <v>32330.979999999996</v>
      </c>
      <c r="G43" s="377">
        <v>59976.42</v>
      </c>
      <c r="H43" s="345">
        <f t="shared" si="26"/>
        <v>0.10578582626509121</v>
      </c>
      <c r="I43" s="323">
        <f t="shared" si="27"/>
        <v>8.573562235179874E-2</v>
      </c>
      <c r="J43" s="399">
        <f t="shared" si="28"/>
        <v>9.4717911166124172E-2</v>
      </c>
      <c r="K43" s="323">
        <f t="shared" si="29"/>
        <v>0.10641644169253227</v>
      </c>
      <c r="L43" s="323">
        <f t="shared" si="30"/>
        <v>0.10529684048054549</v>
      </c>
      <c r="M43" s="399">
        <f t="shared" si="31"/>
        <v>0.10580996665887364</v>
      </c>
      <c r="N43" s="394">
        <f t="shared" si="22"/>
        <v>3.4743549003469432E-2</v>
      </c>
      <c r="O43" s="395">
        <f t="shared" si="22"/>
        <v>0.21175679545205778</v>
      </c>
      <c r="P43" s="386">
        <f t="shared" si="22"/>
        <v>0.12319032058529225</v>
      </c>
      <c r="R43" s="401">
        <v>6459.9340000000029</v>
      </c>
      <c r="S43" s="369">
        <v>7192.9489999999978</v>
      </c>
      <c r="T43" s="374">
        <v>13652.883000000002</v>
      </c>
      <c r="U43" s="19">
        <v>7133.9740000000011</v>
      </c>
      <c r="V43" s="119">
        <v>7810.3220000000028</v>
      </c>
      <c r="W43" s="375">
        <v>14944.296000000004</v>
      </c>
      <c r="X43" s="345">
        <f t="shared" si="32"/>
        <v>0.10778457341057887</v>
      </c>
      <c r="Y43" s="323">
        <f t="shared" si="33"/>
        <v>8.626317910863443E-2</v>
      </c>
      <c r="Z43" s="399">
        <f t="shared" si="34"/>
        <v>9.5263180729569144E-2</v>
      </c>
      <c r="AA43" s="323">
        <f t="shared" si="35"/>
        <v>0.11449798365491193</v>
      </c>
      <c r="AB43" s="323">
        <f t="shared" si="36"/>
        <v>9.4190639276386226E-2</v>
      </c>
      <c r="AC43" s="399">
        <f t="shared" si="37"/>
        <v>0.10290307767341468</v>
      </c>
      <c r="AE43" s="394">
        <f t="shared" si="23"/>
        <v>0.1043416233045102</v>
      </c>
      <c r="AF43" s="395">
        <f t="shared" si="23"/>
        <v>8.5830304093634652E-2</v>
      </c>
      <c r="AG43" s="386">
        <f t="shared" si="23"/>
        <v>9.4589032953699387E-2</v>
      </c>
      <c r="AI43" s="27">
        <f t="shared" si="24"/>
        <v>2.4178942471120664</v>
      </c>
      <c r="AJ43" s="28">
        <f t="shared" si="24"/>
        <v>2.6958987417300935</v>
      </c>
      <c r="AK43" s="402">
        <f t="shared" si="24"/>
        <v>2.5568024956613766</v>
      </c>
      <c r="AL43" s="28">
        <f t="shared" si="24"/>
        <v>2.5805246724233721</v>
      </c>
      <c r="AM43" s="28">
        <f t="shared" si="24"/>
        <v>2.4157393311307001</v>
      </c>
      <c r="AN43" s="402">
        <f t="shared" si="24"/>
        <v>2.4916952362278382</v>
      </c>
      <c r="AO43" s="384">
        <f t="shared" si="25"/>
        <v>6.7261182123888014E-2</v>
      </c>
      <c r="AP43" s="385">
        <f t="shared" si="25"/>
        <v>-0.10392059844933237</v>
      </c>
      <c r="AQ43" s="386">
        <f t="shared" si="25"/>
        <v>-2.5464328802877263E-2</v>
      </c>
    </row>
    <row r="44" spans="1:43" ht="19.5" customHeight="1">
      <c r="A44" s="8" t="s">
        <v>156</v>
      </c>
      <c r="B44" s="19">
        <v>27258.420000000006</v>
      </c>
      <c r="C44" s="371">
        <v>16696.620000000003</v>
      </c>
      <c r="D44" s="375">
        <v>43955.040000000008</v>
      </c>
      <c r="E44" s="19">
        <v>31791.760000000002</v>
      </c>
      <c r="F44" s="369">
        <v>20410.050000000003</v>
      </c>
      <c r="G44" s="377">
        <v>52201.810000000005</v>
      </c>
      <c r="H44" s="345">
        <f t="shared" si="26"/>
        <v>0.10792880847053482</v>
      </c>
      <c r="I44" s="323">
        <f t="shared" si="27"/>
        <v>5.3652067565161901E-2</v>
      </c>
      <c r="J44" s="399">
        <f t="shared" si="28"/>
        <v>7.7967499209682919E-2</v>
      </c>
      <c r="K44" s="323">
        <f t="shared" si="29"/>
        <v>0.12237699867837079</v>
      </c>
      <c r="L44" s="323">
        <f t="shared" si="30"/>
        <v>6.6472274550600022E-2</v>
      </c>
      <c r="M44" s="399">
        <f t="shared" si="31"/>
        <v>9.2094055891179527E-2</v>
      </c>
      <c r="N44" s="394">
        <f t="shared" si="22"/>
        <v>0.16630971274197096</v>
      </c>
      <c r="O44" s="395">
        <f t="shared" si="22"/>
        <v>0.22240609177186757</v>
      </c>
      <c r="P44" s="386">
        <f t="shared" si="22"/>
        <v>0.18761830270203361</v>
      </c>
      <c r="R44" s="401">
        <v>6136.7280000000028</v>
      </c>
      <c r="S44" s="369">
        <v>4086.0130000000008</v>
      </c>
      <c r="T44" s="374">
        <v>10222.741000000004</v>
      </c>
      <c r="U44" s="19">
        <v>7262.194999999997</v>
      </c>
      <c r="V44" s="119">
        <v>5899.8869999999988</v>
      </c>
      <c r="W44" s="375">
        <v>13162.081999999995</v>
      </c>
      <c r="X44" s="345">
        <f t="shared" si="32"/>
        <v>0.10239185255093239</v>
      </c>
      <c r="Y44" s="323">
        <f t="shared" si="33"/>
        <v>4.9002498315949251E-2</v>
      </c>
      <c r="Z44" s="399">
        <f t="shared" si="34"/>
        <v>7.1329317290317121E-2</v>
      </c>
      <c r="AA44" s="323">
        <f t="shared" si="35"/>
        <v>0.11655588938350248</v>
      </c>
      <c r="AB44" s="323">
        <f t="shared" si="36"/>
        <v>7.1151244236593594E-2</v>
      </c>
      <c r="AC44" s="399">
        <f t="shared" si="37"/>
        <v>9.0631150934768187E-2</v>
      </c>
      <c r="AE44" s="394">
        <f t="shared" si="23"/>
        <v>0.18339854723885329</v>
      </c>
      <c r="AF44" s="395">
        <f t="shared" si="23"/>
        <v>0.44392271879702722</v>
      </c>
      <c r="AG44" s="386">
        <f t="shared" si="23"/>
        <v>0.28752963613183491</v>
      </c>
      <c r="AI44" s="27">
        <f t="shared" si="24"/>
        <v>2.2513146396599661</v>
      </c>
      <c r="AJ44" s="28">
        <f t="shared" si="24"/>
        <v>2.4472096747724987</v>
      </c>
      <c r="AK44" s="402">
        <f t="shared" si="24"/>
        <v>2.3257266970977621</v>
      </c>
      <c r="AL44" s="28">
        <f t="shared" si="24"/>
        <v>2.284301026429489</v>
      </c>
      <c r="AM44" s="28">
        <f t="shared" si="24"/>
        <v>2.8906773868755824</v>
      </c>
      <c r="AN44" s="402">
        <f t="shared" si="24"/>
        <v>2.5213842202023251</v>
      </c>
      <c r="AO44" s="384">
        <f t="shared" si="25"/>
        <v>1.4652055376189002E-2</v>
      </c>
      <c r="AP44" s="385">
        <f t="shared" si="25"/>
        <v>0.18121361511220324</v>
      </c>
      <c r="AQ44" s="386">
        <f t="shared" si="25"/>
        <v>8.4127478670955158E-2</v>
      </c>
    </row>
    <row r="45" spans="1:43" ht="19.5" customHeight="1">
      <c r="A45" s="8" t="s">
        <v>151</v>
      </c>
      <c r="B45" s="19">
        <v>16068.650000000001</v>
      </c>
      <c r="C45" s="371">
        <v>35186.610000000008</v>
      </c>
      <c r="D45" s="375">
        <v>51255.260000000009</v>
      </c>
      <c r="E45" s="19">
        <v>13164.520000000004</v>
      </c>
      <c r="F45" s="369">
        <v>26696.299999999988</v>
      </c>
      <c r="G45" s="377">
        <v>39860.819999999992</v>
      </c>
      <c r="H45" s="345">
        <f t="shared" si="26"/>
        <v>6.3623285877540195E-2</v>
      </c>
      <c r="I45" s="323">
        <f t="shared" si="27"/>
        <v>0.11306685886778291</v>
      </c>
      <c r="J45" s="399">
        <f t="shared" si="28"/>
        <v>9.0916637626586E-2</v>
      </c>
      <c r="K45" s="323">
        <f t="shared" si="29"/>
        <v>5.0674591360823883E-2</v>
      </c>
      <c r="L45" s="323">
        <f t="shared" si="30"/>
        <v>8.6945587251632525E-2</v>
      </c>
      <c r="M45" s="399">
        <f t="shared" si="31"/>
        <v>7.0322170532942166E-2</v>
      </c>
      <c r="N45" s="394">
        <f t="shared" si="22"/>
        <v>-0.18073266889253278</v>
      </c>
      <c r="O45" s="395">
        <f t="shared" si="22"/>
        <v>-0.24129377624045106</v>
      </c>
      <c r="P45" s="386">
        <f t="shared" si="22"/>
        <v>-0.22230772022227602</v>
      </c>
      <c r="R45" s="401">
        <v>4029.328</v>
      </c>
      <c r="S45" s="369">
        <v>9614.6669999999976</v>
      </c>
      <c r="T45" s="374">
        <v>13643.994999999997</v>
      </c>
      <c r="U45" s="19">
        <v>3672.7050000000008</v>
      </c>
      <c r="V45" s="119">
        <v>7553.6350000000002</v>
      </c>
      <c r="W45" s="375">
        <v>11226.34</v>
      </c>
      <c r="X45" s="345">
        <f t="shared" si="32"/>
        <v>6.7229696094619651E-2</v>
      </c>
      <c r="Y45" s="323">
        <f t="shared" si="33"/>
        <v>0.115306217448626</v>
      </c>
      <c r="Z45" s="399">
        <f t="shared" si="34"/>
        <v>9.5201164586141793E-2</v>
      </c>
      <c r="AA45" s="323">
        <f t="shared" si="35"/>
        <v>5.8945731658023054E-2</v>
      </c>
      <c r="AB45" s="323">
        <f t="shared" si="36"/>
        <v>9.1095054661060756E-2</v>
      </c>
      <c r="AC45" s="399">
        <f t="shared" si="37"/>
        <v>7.7302064748193011E-2</v>
      </c>
      <c r="AE45" s="394">
        <f t="shared" si="23"/>
        <v>-8.8506818010347918E-2</v>
      </c>
      <c r="AF45" s="395">
        <f t="shared" si="23"/>
        <v>-0.21436332636377298</v>
      </c>
      <c r="AG45" s="386">
        <f t="shared" si="23"/>
        <v>-0.17719553547183192</v>
      </c>
      <c r="AI45" s="27">
        <f t="shared" si="24"/>
        <v>2.5075709533781616</v>
      </c>
      <c r="AJ45" s="28">
        <f t="shared" si="24"/>
        <v>2.7324789174063646</v>
      </c>
      <c r="AK45" s="402">
        <f t="shared" si="24"/>
        <v>2.6619697178396899</v>
      </c>
      <c r="AL45" s="28">
        <f t="shared" si="24"/>
        <v>2.7898510541971904</v>
      </c>
      <c r="AM45" s="28">
        <f t="shared" si="24"/>
        <v>2.8294688777096466</v>
      </c>
      <c r="AN45" s="402">
        <f t="shared" si="24"/>
        <v>2.8163846102513701</v>
      </c>
      <c r="AO45" s="384">
        <f t="shared" si="25"/>
        <v>0.11257113201073943</v>
      </c>
      <c r="AP45" s="385">
        <f t="shared" si="25"/>
        <v>3.5495227313718368E-2</v>
      </c>
      <c r="AQ45" s="386">
        <f t="shared" si="25"/>
        <v>5.8007756954123017E-2</v>
      </c>
    </row>
    <row r="46" spans="1:43" ht="19.5" customHeight="1">
      <c r="A46" s="8" t="s">
        <v>163</v>
      </c>
      <c r="B46" s="19">
        <v>9842.59</v>
      </c>
      <c r="C46" s="371">
        <v>35054.619999999995</v>
      </c>
      <c r="D46" s="375">
        <v>44897.209999999992</v>
      </c>
      <c r="E46" s="19">
        <v>7388.029999999997</v>
      </c>
      <c r="F46" s="369">
        <v>32674.269999999993</v>
      </c>
      <c r="G46" s="377">
        <v>40062.299999999988</v>
      </c>
      <c r="H46" s="345">
        <f t="shared" si="26"/>
        <v>3.8971408136054882E-2</v>
      </c>
      <c r="I46" s="323">
        <f t="shared" si="27"/>
        <v>0.1126427289302311</v>
      </c>
      <c r="J46" s="399">
        <f t="shared" si="28"/>
        <v>7.9638721411514277E-2</v>
      </c>
      <c r="K46" s="323">
        <f t="shared" si="29"/>
        <v>2.8438970901446266E-2</v>
      </c>
      <c r="L46" s="323">
        <f t="shared" si="30"/>
        <v>0.10641488120707362</v>
      </c>
      <c r="M46" s="399">
        <f t="shared" si="31"/>
        <v>7.0677620092659627E-2</v>
      </c>
      <c r="N46" s="394">
        <f t="shared" si="22"/>
        <v>-0.24938151441846132</v>
      </c>
      <c r="O46" s="395">
        <f t="shared" si="22"/>
        <v>-6.7904030909477914E-2</v>
      </c>
      <c r="P46" s="386">
        <f t="shared" si="22"/>
        <v>-0.10768842874646341</v>
      </c>
      <c r="R46" s="401">
        <v>1992.7920000000008</v>
      </c>
      <c r="S46" s="369">
        <v>7954.8860000000004</v>
      </c>
      <c r="T46" s="374">
        <v>9947.6780000000017</v>
      </c>
      <c r="U46" s="19">
        <v>1469.0930000000001</v>
      </c>
      <c r="V46" s="119">
        <v>7196.896999999999</v>
      </c>
      <c r="W46" s="375">
        <v>8665.99</v>
      </c>
      <c r="X46" s="345">
        <f t="shared" si="32"/>
        <v>3.3249911781763446E-2</v>
      </c>
      <c r="Y46" s="323">
        <f t="shared" si="33"/>
        <v>9.5400892708507837E-2</v>
      </c>
      <c r="Z46" s="399">
        <f t="shared" si="34"/>
        <v>6.9410061388027647E-2</v>
      </c>
      <c r="AA46" s="323">
        <f t="shared" si="35"/>
        <v>2.357846920966428E-2</v>
      </c>
      <c r="AB46" s="323">
        <f t="shared" si="36"/>
        <v>8.6792878608117033E-2</v>
      </c>
      <c r="AC46" s="399">
        <f t="shared" si="37"/>
        <v>5.9672067662942078E-2</v>
      </c>
      <c r="AE46" s="394">
        <f t="shared" si="23"/>
        <v>-0.26279661901493007</v>
      </c>
      <c r="AF46" s="395">
        <f t="shared" si="23"/>
        <v>-9.5285966385942097E-2</v>
      </c>
      <c r="AG46" s="386">
        <f t="shared" si="23"/>
        <v>-0.12884293198875171</v>
      </c>
      <c r="AI46" s="27">
        <f t="shared" si="24"/>
        <v>2.0246622078131882</v>
      </c>
      <c r="AJ46" s="28">
        <f t="shared" si="24"/>
        <v>2.2692831929143722</v>
      </c>
      <c r="AK46" s="402">
        <f t="shared" si="24"/>
        <v>2.2156561621535067</v>
      </c>
      <c r="AL46" s="28">
        <f t="shared" si="24"/>
        <v>1.9884773072118018</v>
      </c>
      <c r="AM46" s="28">
        <f t="shared" si="24"/>
        <v>2.20261906386891</v>
      </c>
      <c r="AN46" s="402">
        <f t="shared" si="24"/>
        <v>2.1631284274742093</v>
      </c>
      <c r="AO46" s="384">
        <f t="shared" si="25"/>
        <v>-1.7872067973486401E-2</v>
      </c>
      <c r="AP46" s="385">
        <f t="shared" si="25"/>
        <v>-2.9376734139491604E-2</v>
      </c>
      <c r="AQ46" s="386">
        <f t="shared" si="25"/>
        <v>-2.3707529885071636E-2</v>
      </c>
    </row>
    <row r="47" spans="1:43" ht="19.5" customHeight="1">
      <c r="A47" s="8" t="s">
        <v>153</v>
      </c>
      <c r="B47" s="19">
        <v>5040.9000000000005</v>
      </c>
      <c r="C47" s="371">
        <v>12726.080000000002</v>
      </c>
      <c r="D47" s="375">
        <v>17766.980000000003</v>
      </c>
      <c r="E47" s="19">
        <v>9976.4199999999964</v>
      </c>
      <c r="F47" s="369">
        <v>15740.490000000002</v>
      </c>
      <c r="G47" s="377">
        <v>25716.909999999996</v>
      </c>
      <c r="H47" s="345">
        <f t="shared" si="26"/>
        <v>1.9959276092272365E-2</v>
      </c>
      <c r="I47" s="323">
        <f t="shared" si="27"/>
        <v>4.0893336735198835E-2</v>
      </c>
      <c r="J47" s="399">
        <f t="shared" si="28"/>
        <v>3.1515089034350831E-2</v>
      </c>
      <c r="K47" s="323">
        <f t="shared" si="29"/>
        <v>3.8402540065566405E-2</v>
      </c>
      <c r="L47" s="323">
        <f t="shared" si="30"/>
        <v>5.1264263088085238E-2</v>
      </c>
      <c r="M47" s="399">
        <f t="shared" si="31"/>
        <v>4.5369586742077202E-2</v>
      </c>
      <c r="N47" s="394">
        <f t="shared" si="22"/>
        <v>0.97909500287646956</v>
      </c>
      <c r="O47" s="395">
        <f t="shared" si="22"/>
        <v>0.23686869798083932</v>
      </c>
      <c r="P47" s="386">
        <f t="shared" si="22"/>
        <v>0.4474553356845109</v>
      </c>
      <c r="R47" s="401">
        <v>1494.5070000000001</v>
      </c>
      <c r="S47" s="369">
        <v>4092.5359999999996</v>
      </c>
      <c r="T47" s="374">
        <v>5587.0429999999997</v>
      </c>
      <c r="U47" s="19">
        <v>2464.9430000000002</v>
      </c>
      <c r="V47" s="119">
        <v>4774.1390000000001</v>
      </c>
      <c r="W47" s="375">
        <v>7239.0820000000003</v>
      </c>
      <c r="X47" s="345">
        <f t="shared" si="32"/>
        <v>2.4935982233583801E-2</v>
      </c>
      <c r="Y47" s="323">
        <f t="shared" si="33"/>
        <v>4.9080726969777541E-2</v>
      </c>
      <c r="Z47" s="399">
        <f t="shared" si="34"/>
        <v>3.8983670119554538E-2</v>
      </c>
      <c r="AA47" s="323">
        <f t="shared" si="35"/>
        <v>3.9561540779976145E-2</v>
      </c>
      <c r="AB47" s="323">
        <f t="shared" si="36"/>
        <v>5.7574989149528931E-2</v>
      </c>
      <c r="AC47" s="399">
        <f t="shared" si="37"/>
        <v>4.9846698521644507E-2</v>
      </c>
      <c r="AE47" s="394">
        <f t="shared" si="23"/>
        <v>0.64933519883145419</v>
      </c>
      <c r="AF47" s="395">
        <f t="shared" si="23"/>
        <v>0.16654783244423521</v>
      </c>
      <c r="AG47" s="386">
        <f t="shared" si="23"/>
        <v>0.29569111961372069</v>
      </c>
      <c r="AI47" s="27">
        <f t="shared" si="24"/>
        <v>2.9647622448372313</v>
      </c>
      <c r="AJ47" s="28">
        <f t="shared" si="24"/>
        <v>3.2158653725263386</v>
      </c>
      <c r="AK47" s="402">
        <f t="shared" si="24"/>
        <v>3.1446216520759291</v>
      </c>
      <c r="AL47" s="28">
        <f t="shared" si="24"/>
        <v>2.4707690734752559</v>
      </c>
      <c r="AM47" s="28">
        <f t="shared" si="24"/>
        <v>3.0330307379249311</v>
      </c>
      <c r="AN47" s="402">
        <f t="shared" si="24"/>
        <v>2.8149112782212176</v>
      </c>
      <c r="AO47" s="384">
        <f t="shared" si="25"/>
        <v>-0.16662151314905732</v>
      </c>
      <c r="AP47" s="385">
        <f t="shared" si="25"/>
        <v>-5.68539454926794E-2</v>
      </c>
      <c r="AQ47" s="386">
        <f t="shared" si="25"/>
        <v>-0.10484898036526986</v>
      </c>
    </row>
    <row r="48" spans="1:43" ht="19.5" customHeight="1">
      <c r="A48" s="8" t="s">
        <v>162</v>
      </c>
      <c r="B48" s="19">
        <v>4450.8100000000004</v>
      </c>
      <c r="C48" s="371">
        <v>11297.689999999999</v>
      </c>
      <c r="D48" s="375">
        <v>15748.5</v>
      </c>
      <c r="E48" s="19">
        <v>3855.3999999999987</v>
      </c>
      <c r="F48" s="369">
        <v>11576.08</v>
      </c>
      <c r="G48" s="377">
        <v>15431.48</v>
      </c>
      <c r="H48" s="345">
        <f t="shared" si="26"/>
        <v>1.7622834339948573E-2</v>
      </c>
      <c r="I48" s="323">
        <f t="shared" si="27"/>
        <v>3.6303421124170863E-2</v>
      </c>
      <c r="J48" s="399">
        <f t="shared" si="28"/>
        <v>2.7934706948365674E-2</v>
      </c>
      <c r="K48" s="323">
        <f t="shared" si="29"/>
        <v>1.4840709690328266E-2</v>
      </c>
      <c r="L48" s="323">
        <f t="shared" si="30"/>
        <v>3.7701444532458751E-2</v>
      </c>
      <c r="M48" s="399">
        <f t="shared" si="31"/>
        <v>2.722410547840427E-2</v>
      </c>
      <c r="N48" s="394">
        <f t="shared" si="22"/>
        <v>-0.13377564982553775</v>
      </c>
      <c r="O48" s="395">
        <f t="shared" si="22"/>
        <v>2.46413204823288E-2</v>
      </c>
      <c r="P48" s="386">
        <f t="shared" si="22"/>
        <v>-2.0130171127408988E-2</v>
      </c>
      <c r="R48" s="401">
        <v>1407.0049999999999</v>
      </c>
      <c r="S48" s="369">
        <v>4211.0719999999992</v>
      </c>
      <c r="T48" s="374">
        <v>5618.0769999999993</v>
      </c>
      <c r="U48" s="19">
        <v>1339.5219999999997</v>
      </c>
      <c r="V48" s="119">
        <v>4297.4489999999996</v>
      </c>
      <c r="W48" s="375">
        <v>5636.9709999999995</v>
      </c>
      <c r="X48" s="345">
        <f t="shared" si="32"/>
        <v>2.34760035801529E-2</v>
      </c>
      <c r="Y48" s="323">
        <f t="shared" si="33"/>
        <v>5.0502298594826051E-2</v>
      </c>
      <c r="Z48" s="399">
        <f t="shared" si="34"/>
        <v>3.9200210285522515E-2</v>
      </c>
      <c r="AA48" s="323">
        <f t="shared" si="35"/>
        <v>2.1498896416134245E-2</v>
      </c>
      <c r="AB48" s="323">
        <f t="shared" si="36"/>
        <v>5.1826220297660777E-2</v>
      </c>
      <c r="AC48" s="399">
        <f t="shared" si="37"/>
        <v>3.8814920733354442E-2</v>
      </c>
      <c r="AE48" s="394">
        <f t="shared" si="23"/>
        <v>-4.7962160759912137E-2</v>
      </c>
      <c r="AF48" s="395">
        <f t="shared" si="23"/>
        <v>2.0511879160460905E-2</v>
      </c>
      <c r="AG48" s="386">
        <f t="shared" si="23"/>
        <v>3.3630724534391811E-3</v>
      </c>
      <c r="AI48" s="27">
        <f t="shared" si="24"/>
        <v>3.1612335732147629</v>
      </c>
      <c r="AJ48" s="28">
        <f t="shared" si="24"/>
        <v>3.727374357058832</v>
      </c>
      <c r="AK48" s="402">
        <f t="shared" si="24"/>
        <v>3.5673727656602212</v>
      </c>
      <c r="AL48" s="28">
        <f t="shared" si="24"/>
        <v>3.4744047310266124</v>
      </c>
      <c r="AM48" s="28">
        <f t="shared" si="24"/>
        <v>3.7123525407564562</v>
      </c>
      <c r="AN48" s="402">
        <f t="shared" si="24"/>
        <v>3.6529036748257453</v>
      </c>
      <c r="AO48" s="384">
        <f t="shared" si="25"/>
        <v>9.9066124207132011E-2</v>
      </c>
      <c r="AP48" s="385">
        <f t="shared" si="25"/>
        <v>-4.0301335104502801E-3</v>
      </c>
      <c r="AQ48" s="386">
        <f t="shared" si="25"/>
        <v>2.3975882192309863E-2</v>
      </c>
    </row>
    <row r="49" spans="1:43" ht="19.5" customHeight="1">
      <c r="A49" s="8" t="s">
        <v>167</v>
      </c>
      <c r="B49" s="19">
        <v>5370.7100000000009</v>
      </c>
      <c r="C49" s="371">
        <v>10002.580000000002</v>
      </c>
      <c r="D49" s="375">
        <v>15373.290000000003</v>
      </c>
      <c r="E49" s="19">
        <v>4286.5600000000004</v>
      </c>
      <c r="F49" s="369">
        <v>8330.1999999999989</v>
      </c>
      <c r="G49" s="377">
        <v>12616.759999999998</v>
      </c>
      <c r="H49" s="345">
        <f t="shared" si="26"/>
        <v>2.1265147831047656E-2</v>
      </c>
      <c r="I49" s="323">
        <f t="shared" si="27"/>
        <v>3.2141780670934421E-2</v>
      </c>
      <c r="J49" s="399">
        <f t="shared" si="28"/>
        <v>2.7269159029891139E-2</v>
      </c>
      <c r="K49" s="323">
        <f t="shared" si="29"/>
        <v>1.6500387127191356E-2</v>
      </c>
      <c r="L49" s="323">
        <f t="shared" si="30"/>
        <v>2.7130131550947113E-2</v>
      </c>
      <c r="M49" s="399">
        <f t="shared" si="31"/>
        <v>2.2258396798992178E-2</v>
      </c>
      <c r="N49" s="394">
        <f t="shared" si="22"/>
        <v>-0.20186344077412491</v>
      </c>
      <c r="O49" s="395">
        <f t="shared" si="22"/>
        <v>-0.16719486372515915</v>
      </c>
      <c r="P49" s="386">
        <f t="shared" si="22"/>
        <v>-0.17930644644054747</v>
      </c>
      <c r="R49" s="401">
        <v>1403.2139999999999</v>
      </c>
      <c r="S49" s="369">
        <v>3241.0700000000006</v>
      </c>
      <c r="T49" s="374">
        <v>4644.2840000000006</v>
      </c>
      <c r="U49" s="19">
        <v>1234.3110000000001</v>
      </c>
      <c r="V49" s="119">
        <v>2715.7080000000001</v>
      </c>
      <c r="W49" s="375">
        <v>3950.0190000000002</v>
      </c>
      <c r="X49" s="345">
        <f t="shared" si="32"/>
        <v>2.3412750407937905E-2</v>
      </c>
      <c r="Y49" s="323">
        <f t="shared" si="33"/>
        <v>3.8869315202098881E-2</v>
      </c>
      <c r="Z49" s="399">
        <f t="shared" si="34"/>
        <v>3.2405556104996014E-2</v>
      </c>
      <c r="AA49" s="323">
        <f t="shared" si="35"/>
        <v>1.9810293772177752E-2</v>
      </c>
      <c r="AB49" s="323">
        <f t="shared" si="36"/>
        <v>3.275079729209579E-2</v>
      </c>
      <c r="AC49" s="399">
        <f t="shared" si="37"/>
        <v>2.7198946806759161E-2</v>
      </c>
      <c r="AE49" s="394">
        <f t="shared" si="23"/>
        <v>-0.12036866792948174</v>
      </c>
      <c r="AF49" s="395">
        <f t="shared" si="23"/>
        <v>-0.16209523398137049</v>
      </c>
      <c r="AG49" s="386">
        <f t="shared" si="23"/>
        <v>-0.14948805886978495</v>
      </c>
      <c r="AI49" s="27">
        <f t="shared" si="24"/>
        <v>2.6127160096151152</v>
      </c>
      <c r="AJ49" s="28">
        <f t="shared" si="24"/>
        <v>3.2402340196229371</v>
      </c>
      <c r="AK49" s="402">
        <f t="shared" si="24"/>
        <v>3.0210085154186253</v>
      </c>
      <c r="AL49" s="28">
        <f t="shared" si="24"/>
        <v>2.8794907804859844</v>
      </c>
      <c r="AM49" s="28">
        <f t="shared" si="24"/>
        <v>3.260075388346019</v>
      </c>
      <c r="AN49" s="402">
        <f t="shared" si="24"/>
        <v>3.1307712915201691</v>
      </c>
      <c r="AO49" s="384">
        <f t="shared" si="25"/>
        <v>0.10210630236470605</v>
      </c>
      <c r="AP49" s="385">
        <f t="shared" si="25"/>
        <v>6.1234369502085415E-3</v>
      </c>
      <c r="AQ49" s="386">
        <f t="shared" si="25"/>
        <v>3.6333156805529183E-2</v>
      </c>
    </row>
    <row r="50" spans="1:43" ht="19.5" customHeight="1">
      <c r="A50" s="8" t="s">
        <v>170</v>
      </c>
      <c r="B50" s="19">
        <v>6655.95</v>
      </c>
      <c r="C50" s="371">
        <v>3480.4199999999996</v>
      </c>
      <c r="D50" s="375">
        <v>10136.369999999999</v>
      </c>
      <c r="E50" s="19">
        <v>8513.14</v>
      </c>
      <c r="F50" s="369">
        <v>5851.25</v>
      </c>
      <c r="G50" s="377">
        <v>14364.39</v>
      </c>
      <c r="H50" s="345">
        <f t="shared" si="26"/>
        <v>2.6354012915622258E-2</v>
      </c>
      <c r="I50" s="323">
        <f t="shared" si="27"/>
        <v>1.1183804206788004E-2</v>
      </c>
      <c r="J50" s="399">
        <f t="shared" si="28"/>
        <v>1.7979904465200199E-2</v>
      </c>
      <c r="K50" s="323">
        <f t="shared" si="29"/>
        <v>3.2769891397292424E-2</v>
      </c>
      <c r="L50" s="323">
        <f t="shared" si="30"/>
        <v>1.9056587145264137E-2</v>
      </c>
      <c r="M50" s="399">
        <f t="shared" si="31"/>
        <v>2.534155301325184E-2</v>
      </c>
      <c r="N50" s="394">
        <f t="shared" si="22"/>
        <v>0.27902703596030615</v>
      </c>
      <c r="O50" s="395">
        <f t="shared" si="22"/>
        <v>0.68119077582590626</v>
      </c>
      <c r="P50" s="386">
        <f t="shared" si="22"/>
        <v>0.41711381885231114</v>
      </c>
      <c r="R50" s="401">
        <v>1430.722</v>
      </c>
      <c r="S50" s="369">
        <v>804.1930000000001</v>
      </c>
      <c r="T50" s="374">
        <v>2234.915</v>
      </c>
      <c r="U50" s="19">
        <v>1980.6569999999997</v>
      </c>
      <c r="V50" s="119">
        <v>1529.9490000000003</v>
      </c>
      <c r="W50" s="375">
        <v>3510.6059999999998</v>
      </c>
      <c r="X50" s="345">
        <f t="shared" si="32"/>
        <v>2.3871723834814746E-2</v>
      </c>
      <c r="Y50" s="323">
        <f t="shared" si="33"/>
        <v>9.644478891329562E-3</v>
      </c>
      <c r="Z50" s="399">
        <f t="shared" si="34"/>
        <v>1.5594150448679961E-2</v>
      </c>
      <c r="AA50" s="323">
        <f t="shared" si="35"/>
        <v>3.178890654941928E-2</v>
      </c>
      <c r="AB50" s="323">
        <f t="shared" si="36"/>
        <v>1.8450823713832516E-2</v>
      </c>
      <c r="AC50" s="399">
        <f t="shared" si="37"/>
        <v>2.4173247230833458E-2</v>
      </c>
      <c r="AE50" s="394">
        <f t="shared" si="23"/>
        <v>0.38437586057948347</v>
      </c>
      <c r="AF50" s="395">
        <f t="shared" si="23"/>
        <v>0.90246495555171469</v>
      </c>
      <c r="AG50" s="386">
        <f t="shared" si="23"/>
        <v>0.5708006792204624</v>
      </c>
      <c r="AI50" s="27">
        <f t="shared" si="24"/>
        <v>2.1495383829505932</v>
      </c>
      <c r="AJ50" s="28">
        <f t="shared" si="24"/>
        <v>2.3106205572890635</v>
      </c>
      <c r="AK50" s="402">
        <f t="shared" si="24"/>
        <v>2.2048474947145773</v>
      </c>
      <c r="AL50" s="28">
        <f t="shared" si="24"/>
        <v>2.3265880744355192</v>
      </c>
      <c r="AM50" s="28">
        <f t="shared" si="24"/>
        <v>2.6147387310403762</v>
      </c>
      <c r="AN50" s="402">
        <f t="shared" si="24"/>
        <v>2.4439645540116914</v>
      </c>
      <c r="AO50" s="384">
        <f t="shared" si="25"/>
        <v>8.2366378236938625E-2</v>
      </c>
      <c r="AP50" s="385">
        <f t="shared" si="25"/>
        <v>0.13161753139949536</v>
      </c>
      <c r="AQ50" s="386">
        <f t="shared" si="25"/>
        <v>0.10845061160480327</v>
      </c>
    </row>
    <row r="51" spans="1:43" ht="19.5" customHeight="1">
      <c r="A51" s="8" t="s">
        <v>159</v>
      </c>
      <c r="B51" s="19">
        <v>2436.98</v>
      </c>
      <c r="C51" s="371">
        <v>6313.32</v>
      </c>
      <c r="D51" s="375">
        <v>8750.2999999999993</v>
      </c>
      <c r="E51" s="19">
        <v>3013.99</v>
      </c>
      <c r="F51" s="369">
        <v>6310.6699999999983</v>
      </c>
      <c r="G51" s="377">
        <v>9324.659999999998</v>
      </c>
      <c r="H51" s="345">
        <f t="shared" si="26"/>
        <v>9.6491413539935133E-3</v>
      </c>
      <c r="I51" s="323">
        <f t="shared" si="27"/>
        <v>2.028690065417359E-2</v>
      </c>
      <c r="J51" s="399">
        <f t="shared" si="28"/>
        <v>1.5521291945917653E-2</v>
      </c>
      <c r="K51" s="323">
        <f t="shared" si="29"/>
        <v>1.1601844322133242E-2</v>
      </c>
      <c r="L51" s="323">
        <f t="shared" si="30"/>
        <v>2.0552844742577056E-2</v>
      </c>
      <c r="M51" s="399">
        <f t="shared" si="31"/>
        <v>1.6450497774047407E-2</v>
      </c>
      <c r="N51" s="394">
        <f t="shared" si="22"/>
        <v>0.23677256276210709</v>
      </c>
      <c r="O51" s="395">
        <f t="shared" si="22"/>
        <v>-4.197474545883078E-4</v>
      </c>
      <c r="P51" s="386">
        <f t="shared" si="22"/>
        <v>6.5638892380832523E-2</v>
      </c>
      <c r="R51" s="401">
        <v>725.01599999999974</v>
      </c>
      <c r="S51" s="369">
        <v>1990.2579999999998</v>
      </c>
      <c r="T51" s="374">
        <v>2715.2739999999994</v>
      </c>
      <c r="U51" s="19">
        <v>827.4079999999999</v>
      </c>
      <c r="V51" s="119">
        <v>1938.2649999999999</v>
      </c>
      <c r="W51" s="375">
        <v>2765.6729999999998</v>
      </c>
      <c r="X51" s="345">
        <f t="shared" si="32"/>
        <v>1.2096956451233742E-2</v>
      </c>
      <c r="Y51" s="323">
        <f t="shared" si="33"/>
        <v>2.3868650024682862E-2</v>
      </c>
      <c r="Z51" s="399">
        <f t="shared" si="34"/>
        <v>1.8945862041907197E-2</v>
      </c>
      <c r="AA51" s="323">
        <f t="shared" si="35"/>
        <v>1.3279631753626148E-2</v>
      </c>
      <c r="AB51" s="323">
        <f t="shared" si="36"/>
        <v>2.3375018269034833E-2</v>
      </c>
      <c r="AC51" s="399">
        <f t="shared" si="37"/>
        <v>1.9043805311288381E-2</v>
      </c>
      <c r="AE51" s="394">
        <f t="shared" si="23"/>
        <v>0.1412272280887597</v>
      </c>
      <c r="AF51" s="395">
        <f t="shared" si="23"/>
        <v>-2.6123748780308854E-2</v>
      </c>
      <c r="AG51" s="386">
        <f t="shared" si="23"/>
        <v>1.8561294366609173E-2</v>
      </c>
      <c r="AI51" s="27">
        <f t="shared" si="24"/>
        <v>2.975059294700817</v>
      </c>
      <c r="AJ51" s="28">
        <f t="shared" si="24"/>
        <v>3.1524744508436129</v>
      </c>
      <c r="AK51" s="402">
        <f t="shared" si="24"/>
        <v>3.1030638949521725</v>
      </c>
      <c r="AL51" s="28">
        <f t="shared" si="24"/>
        <v>2.7452247684962456</v>
      </c>
      <c r="AM51" s="28">
        <f t="shared" si="24"/>
        <v>3.0714092164540379</v>
      </c>
      <c r="AN51" s="402">
        <f t="shared" si="24"/>
        <v>2.9659773117732984</v>
      </c>
      <c r="AO51" s="384">
        <f t="shared" si="25"/>
        <v>-7.725376318178033E-2</v>
      </c>
      <c r="AP51" s="385">
        <f t="shared" si="25"/>
        <v>-2.5714795045486155E-2</v>
      </c>
      <c r="AQ51" s="386">
        <f t="shared" si="25"/>
        <v>-4.4177815159357856E-2</v>
      </c>
    </row>
    <row r="52" spans="1:43" ht="19.5" customHeight="1">
      <c r="A52" s="8" t="s">
        <v>174</v>
      </c>
      <c r="B52" s="19">
        <v>2486.3199999999997</v>
      </c>
      <c r="C52" s="371">
        <v>2312.59</v>
      </c>
      <c r="D52" s="375">
        <v>4798.91</v>
      </c>
      <c r="E52" s="19">
        <v>2990.1000000000004</v>
      </c>
      <c r="F52" s="369">
        <v>2310.44</v>
      </c>
      <c r="G52" s="377">
        <v>5300.5400000000009</v>
      </c>
      <c r="H52" s="345">
        <f t="shared" si="26"/>
        <v>9.8445014449282109E-3</v>
      </c>
      <c r="I52" s="323">
        <f t="shared" si="27"/>
        <v>7.4311588172047841E-3</v>
      </c>
      <c r="J52" s="399">
        <f t="shared" si="28"/>
        <v>8.5123119358403356E-3</v>
      </c>
      <c r="K52" s="323">
        <f t="shared" si="29"/>
        <v>1.1509883811031428E-2</v>
      </c>
      <c r="L52" s="323">
        <f t="shared" si="30"/>
        <v>7.524734236941521E-3</v>
      </c>
      <c r="M52" s="399">
        <f t="shared" si="31"/>
        <v>9.3511743560890457E-3</v>
      </c>
      <c r="N52" s="394">
        <f t="shared" si="22"/>
        <v>0.20262074069307279</v>
      </c>
      <c r="O52" s="395">
        <f t="shared" si="22"/>
        <v>-9.296935470619914E-4</v>
      </c>
      <c r="P52" s="386">
        <f t="shared" si="22"/>
        <v>0.10452998701788553</v>
      </c>
      <c r="R52" s="401">
        <v>637.54900000000009</v>
      </c>
      <c r="S52" s="369">
        <v>559.21300000000008</v>
      </c>
      <c r="T52" s="374">
        <v>1196.7620000000002</v>
      </c>
      <c r="U52" s="19">
        <v>751.29899999999986</v>
      </c>
      <c r="V52" s="119">
        <v>524.149</v>
      </c>
      <c r="W52" s="375">
        <v>1275.4479999999999</v>
      </c>
      <c r="X52" s="345">
        <f t="shared" si="32"/>
        <v>1.0637561775916151E-2</v>
      </c>
      <c r="Y52" s="323">
        <f t="shared" si="33"/>
        <v>6.7064970402093502E-3</v>
      </c>
      <c r="Z52" s="399">
        <f t="shared" si="34"/>
        <v>8.3504234743885693E-3</v>
      </c>
      <c r="AA52" s="323">
        <f t="shared" si="35"/>
        <v>1.2058106831052601E-2</v>
      </c>
      <c r="AB52" s="323">
        <f t="shared" si="36"/>
        <v>6.3211131866366772E-3</v>
      </c>
      <c r="AC52" s="399">
        <f t="shared" si="37"/>
        <v>8.7824494785436105E-3</v>
      </c>
      <c r="AE52" s="394">
        <f t="shared" si="23"/>
        <v>0.17841765887798389</v>
      </c>
      <c r="AF52" s="395">
        <f t="shared" si="23"/>
        <v>-6.2702404987008659E-2</v>
      </c>
      <c r="AG52" s="386">
        <f t="shared" si="23"/>
        <v>6.5749079599786486E-2</v>
      </c>
      <c r="AI52" s="27">
        <f t="shared" si="24"/>
        <v>2.5642274526207416</v>
      </c>
      <c r="AJ52" s="28">
        <f t="shared" si="24"/>
        <v>2.4181242675960721</v>
      </c>
      <c r="AK52" s="402">
        <f t="shared" si="24"/>
        <v>2.4938204717321231</v>
      </c>
      <c r="AL52" s="28">
        <f t="shared" si="24"/>
        <v>2.5126216514497832</v>
      </c>
      <c r="AM52" s="28">
        <f t="shared" si="24"/>
        <v>2.2686111736292656</v>
      </c>
      <c r="AN52" s="402">
        <f t="shared" si="24"/>
        <v>2.4062604942137962</v>
      </c>
      <c r="AO52" s="384">
        <f>(AL52-AI52)/AI52</f>
        <v>-2.0125282224170558E-2</v>
      </c>
      <c r="AP52" s="385">
        <f>(AM52-AJ52)/AJ52</f>
        <v>-6.183019457285456E-2</v>
      </c>
      <c r="AQ52" s="386">
        <f>(AN52-AK52)/AK52</f>
        <v>-3.511077822595253E-2</v>
      </c>
    </row>
    <row r="53" spans="1:43" ht="19.5" customHeight="1">
      <c r="A53" s="8" t="s">
        <v>173</v>
      </c>
      <c r="B53" s="19">
        <v>3311.8699999999994</v>
      </c>
      <c r="C53" s="371">
        <v>1764.4500000000003</v>
      </c>
      <c r="D53" s="375">
        <v>5076.32</v>
      </c>
      <c r="E53" s="19">
        <v>5023.9499999999989</v>
      </c>
      <c r="F53" s="369">
        <v>2282.5400000000004</v>
      </c>
      <c r="G53" s="377">
        <v>7306.49</v>
      </c>
      <c r="H53" s="345">
        <f t="shared" si="26"/>
        <v>1.3113239245316126E-2</v>
      </c>
      <c r="I53" s="323">
        <f t="shared" si="27"/>
        <v>5.6697936837126267E-3</v>
      </c>
      <c r="J53" s="399">
        <f t="shared" si="28"/>
        <v>9.004382104716489E-3</v>
      </c>
      <c r="K53" s="323">
        <f t="shared" si="29"/>
        <v>1.9338845113016728E-2</v>
      </c>
      <c r="L53" s="323">
        <f t="shared" si="30"/>
        <v>7.4338683909508591E-3</v>
      </c>
      <c r="M53" s="399">
        <f t="shared" si="31"/>
        <v>1.2890056847230855E-2</v>
      </c>
      <c r="N53" s="394">
        <f t="shared" si="22"/>
        <v>0.51695265816593039</v>
      </c>
      <c r="O53" s="395">
        <f t="shared" si="22"/>
        <v>0.29362690923517248</v>
      </c>
      <c r="P53" s="386">
        <f t="shared" si="22"/>
        <v>0.43932809594351818</v>
      </c>
      <c r="R53" s="401">
        <v>531.93100000000004</v>
      </c>
      <c r="S53" s="369">
        <v>319.95299999999997</v>
      </c>
      <c r="T53" s="374">
        <v>851.88400000000001</v>
      </c>
      <c r="U53" s="19">
        <v>890.75800000000004</v>
      </c>
      <c r="V53" s="119">
        <v>347.84299999999996</v>
      </c>
      <c r="W53" s="375">
        <v>1238.6010000000001</v>
      </c>
      <c r="X53" s="345">
        <f t="shared" si="32"/>
        <v>8.8753160510405531E-3</v>
      </c>
      <c r="Y53" s="323">
        <f t="shared" si="33"/>
        <v>3.8371136713669061E-3</v>
      </c>
      <c r="Z53" s="399">
        <f t="shared" si="34"/>
        <v>5.9440324400808443E-3</v>
      </c>
      <c r="AA53" s="323">
        <f t="shared" si="35"/>
        <v>1.4296378838005582E-2</v>
      </c>
      <c r="AB53" s="323">
        <f t="shared" si="36"/>
        <v>4.1949044530834962E-3</v>
      </c>
      <c r="AC53" s="399">
        <f t="shared" si="37"/>
        <v>8.5287292830233744E-3</v>
      </c>
      <c r="AE53" s="394">
        <f t="shared" si="23"/>
        <v>0.67457433388916976</v>
      </c>
      <c r="AF53" s="395">
        <f t="shared" si="23"/>
        <v>8.7169052954652673E-2</v>
      </c>
      <c r="AG53" s="386">
        <f t="shared" si="23"/>
        <v>0.45395499856788024</v>
      </c>
      <c r="AI53" s="27">
        <f t="shared" si="24"/>
        <v>1.6061349026380869</v>
      </c>
      <c r="AJ53" s="28">
        <f t="shared" si="24"/>
        <v>1.8133299328402614</v>
      </c>
      <c r="AK53" s="402">
        <f t="shared" si="24"/>
        <v>1.6781526775301794</v>
      </c>
      <c r="AL53" s="28">
        <f t="shared" si="24"/>
        <v>1.7730232187820345</v>
      </c>
      <c r="AM53" s="28">
        <f t="shared" si="24"/>
        <v>1.5239294820682217</v>
      </c>
      <c r="AN53" s="402">
        <f t="shared" si="24"/>
        <v>1.6952065903053315</v>
      </c>
      <c r="AO53" s="384">
        <f t="shared" ref="AO53:AQ63" si="38">(AL53-AI53)/AI53</f>
        <v>0.10390678632898923</v>
      </c>
      <c r="AP53" s="385">
        <f t="shared" si="38"/>
        <v>-0.15959613610896781</v>
      </c>
      <c r="AQ53" s="386">
        <f t="shared" si="38"/>
        <v>1.0162313002563751E-2</v>
      </c>
    </row>
    <row r="54" spans="1:43" ht="19.5" customHeight="1">
      <c r="A54" s="8" t="s">
        <v>176</v>
      </c>
      <c r="B54" s="19">
        <v>3450.15</v>
      </c>
      <c r="C54" s="371">
        <v>999.57999999999993</v>
      </c>
      <c r="D54" s="375">
        <v>4449.7299999999996</v>
      </c>
      <c r="E54" s="19">
        <v>2209.7799999999997</v>
      </c>
      <c r="F54" s="369">
        <v>1031.97</v>
      </c>
      <c r="G54" s="377">
        <v>3241.75</v>
      </c>
      <c r="H54" s="345">
        <f t="shared" si="26"/>
        <v>1.3660754311681147E-2</v>
      </c>
      <c r="I54" s="323">
        <f t="shared" si="27"/>
        <v>3.2119994164558166E-3</v>
      </c>
      <c r="J54" s="399">
        <f t="shared" si="28"/>
        <v>7.8929360605359995E-3</v>
      </c>
      <c r="K54" s="323">
        <f t="shared" si="29"/>
        <v>8.5061740570352238E-3</v>
      </c>
      <c r="L54" s="323">
        <f t="shared" si="30"/>
        <v>3.360961544336378E-3</v>
      </c>
      <c r="M54" s="399">
        <f t="shared" si="31"/>
        <v>5.7190719188708432E-3</v>
      </c>
      <c r="N54" s="394">
        <f t="shared" si="22"/>
        <v>-0.35951190527948068</v>
      </c>
      <c r="O54" s="395">
        <f t="shared" si="22"/>
        <v>3.2403609515996822E-2</v>
      </c>
      <c r="P54" s="386">
        <f t="shared" si="22"/>
        <v>-0.27147265114962027</v>
      </c>
      <c r="R54" s="401">
        <v>813.65999999999985</v>
      </c>
      <c r="S54" s="369">
        <v>293.608</v>
      </c>
      <c r="T54" s="374">
        <v>1107.2679999999998</v>
      </c>
      <c r="U54" s="19">
        <v>543.89400000000012</v>
      </c>
      <c r="V54" s="119">
        <v>332.35200000000003</v>
      </c>
      <c r="W54" s="375">
        <v>876.24600000000009</v>
      </c>
      <c r="X54" s="345">
        <f t="shared" si="32"/>
        <v>1.357598947624721E-2</v>
      </c>
      <c r="Y54" s="323">
        <f t="shared" si="33"/>
        <v>3.5211648924144945E-3</v>
      </c>
      <c r="Z54" s="399">
        <f t="shared" si="34"/>
        <v>7.7259778465887784E-3</v>
      </c>
      <c r="AA54" s="323">
        <f t="shared" si="35"/>
        <v>8.729323420859773E-3</v>
      </c>
      <c r="AB54" s="323">
        <f t="shared" si="36"/>
        <v>4.008086650561335E-3</v>
      </c>
      <c r="AC54" s="399">
        <f t="shared" si="37"/>
        <v>6.0336338492638867E-3</v>
      </c>
      <c r="AE54" s="394">
        <f t="shared" si="23"/>
        <v>-0.33154634613966494</v>
      </c>
      <c r="AF54" s="395">
        <f t="shared" si="23"/>
        <v>0.13195825726819443</v>
      </c>
      <c r="AG54" s="386">
        <f t="shared" si="23"/>
        <v>-0.20864144904395299</v>
      </c>
      <c r="AI54" s="27">
        <f t="shared" si="24"/>
        <v>2.3583322464240681</v>
      </c>
      <c r="AJ54" s="28">
        <f t="shared" si="24"/>
        <v>2.9373136717421322</v>
      </c>
      <c r="AK54" s="402">
        <f t="shared" si="24"/>
        <v>2.4883936778186539</v>
      </c>
      <c r="AL54" s="28">
        <f t="shared" si="24"/>
        <v>2.4613038402012881</v>
      </c>
      <c r="AM54" s="28">
        <f t="shared" si="24"/>
        <v>3.2205587371725923</v>
      </c>
      <c r="AN54" s="402">
        <f t="shared" si="24"/>
        <v>2.7030030076347655</v>
      </c>
      <c r="AO54" s="384">
        <f t="shared" si="38"/>
        <v>4.3662886742678216E-2</v>
      </c>
      <c r="AP54" s="385">
        <f t="shared" si="38"/>
        <v>9.6429968700777663E-2</v>
      </c>
      <c r="AQ54" s="386">
        <f t="shared" si="38"/>
        <v>8.6244122756428093E-2</v>
      </c>
    </row>
    <row r="55" spans="1:43" ht="19.5" customHeight="1">
      <c r="A55" s="8" t="s">
        <v>172</v>
      </c>
      <c r="B55" s="19">
        <v>958.50000000000023</v>
      </c>
      <c r="C55" s="371">
        <v>414.58</v>
      </c>
      <c r="D55" s="375">
        <v>1373.0800000000002</v>
      </c>
      <c r="E55" s="19">
        <v>564.75999999999988</v>
      </c>
      <c r="F55" s="369">
        <v>814.68999999999994</v>
      </c>
      <c r="G55" s="377">
        <v>1379.4499999999998</v>
      </c>
      <c r="H55" s="345">
        <f t="shared" si="26"/>
        <v>3.7951489088145101E-3</v>
      </c>
      <c r="I55" s="323">
        <f t="shared" si="27"/>
        <v>1.3321902379742018E-3</v>
      </c>
      <c r="J55" s="399">
        <f t="shared" si="28"/>
        <v>2.4355708427254625E-3</v>
      </c>
      <c r="K55" s="323">
        <f t="shared" si="29"/>
        <v>2.173948022179227E-3</v>
      </c>
      <c r="L55" s="323">
        <f t="shared" si="30"/>
        <v>2.6533152713309532E-3</v>
      </c>
      <c r="M55" s="399">
        <f t="shared" si="31"/>
        <v>2.4336157194374593E-3</v>
      </c>
      <c r="N55" s="394">
        <f t="shared" si="22"/>
        <v>-0.41078768909754854</v>
      </c>
      <c r="O55" s="395">
        <f t="shared" si="22"/>
        <v>0.96509720681171296</v>
      </c>
      <c r="P55" s="386">
        <f t="shared" si="22"/>
        <v>4.6392052902960229E-3</v>
      </c>
      <c r="R55" s="401">
        <v>271.37499999999994</v>
      </c>
      <c r="S55" s="369">
        <v>231.136</v>
      </c>
      <c r="T55" s="374">
        <v>502.51099999999997</v>
      </c>
      <c r="U55" s="19">
        <v>192.62100000000004</v>
      </c>
      <c r="V55" s="119">
        <v>436.22299999999996</v>
      </c>
      <c r="W55" s="375">
        <v>628.84400000000005</v>
      </c>
      <c r="X55" s="345">
        <f t="shared" si="32"/>
        <v>4.5279160142032131E-3</v>
      </c>
      <c r="Y55" s="323">
        <f t="shared" si="33"/>
        <v>2.7719543356213611E-3</v>
      </c>
      <c r="Z55" s="399">
        <f t="shared" si="34"/>
        <v>3.5062774808512246E-3</v>
      </c>
      <c r="AA55" s="323">
        <f t="shared" si="35"/>
        <v>3.0915049745895897E-3</v>
      </c>
      <c r="AB55" s="323">
        <f t="shared" si="36"/>
        <v>5.2607463862646133E-3</v>
      </c>
      <c r="AC55" s="399">
        <f t="shared" si="37"/>
        <v>4.3300790466450053E-3</v>
      </c>
      <c r="AE55" s="394">
        <f t="shared" si="23"/>
        <v>-0.29020359281437097</v>
      </c>
      <c r="AF55" s="395">
        <f t="shared" si="23"/>
        <v>0.88730011767963435</v>
      </c>
      <c r="AG55" s="386">
        <f t="shared" si="23"/>
        <v>0.25140345186473551</v>
      </c>
      <c r="AI55" s="27">
        <f t="shared" si="24"/>
        <v>2.831246739697443</v>
      </c>
      <c r="AJ55" s="28">
        <f t="shared" si="24"/>
        <v>5.5751845240966755</v>
      </c>
      <c r="AK55" s="402">
        <f t="shared" si="24"/>
        <v>3.659735776502461</v>
      </c>
      <c r="AL55" s="28">
        <f t="shared" si="24"/>
        <v>3.4106700191231685</v>
      </c>
      <c r="AM55" s="28">
        <f t="shared" si="24"/>
        <v>5.354466115945943</v>
      </c>
      <c r="AN55" s="402">
        <f t="shared" si="24"/>
        <v>4.558657435934613</v>
      </c>
      <c r="AO55" s="384">
        <f t="shared" si="38"/>
        <v>0.20465304959173028</v>
      </c>
      <c r="AP55" s="385">
        <f t="shared" si="38"/>
        <v>-3.9589435505992442E-2</v>
      </c>
      <c r="AQ55" s="386">
        <f t="shared" si="38"/>
        <v>0.24562474296743744</v>
      </c>
    </row>
    <row r="56" spans="1:43" ht="19.5" customHeight="1">
      <c r="A56" s="8" t="s">
        <v>171</v>
      </c>
      <c r="B56" s="19">
        <v>471.38999999999982</v>
      </c>
      <c r="C56" s="371">
        <v>533.49999999999989</v>
      </c>
      <c r="D56" s="375">
        <v>1004.8899999999996</v>
      </c>
      <c r="E56" s="19">
        <v>459.72999999999996</v>
      </c>
      <c r="F56" s="369">
        <v>808.72000000000014</v>
      </c>
      <c r="G56" s="377">
        <v>1268.45</v>
      </c>
      <c r="H56" s="345">
        <f t="shared" si="26"/>
        <v>1.8664530455149409E-3</v>
      </c>
      <c r="I56" s="323">
        <f t="shared" si="27"/>
        <v>1.7143217037947718E-3</v>
      </c>
      <c r="J56" s="399">
        <f t="shared" si="28"/>
        <v>1.7824750081178E-3</v>
      </c>
      <c r="K56" s="323">
        <f t="shared" si="29"/>
        <v>1.7696528157738797E-3</v>
      </c>
      <c r="L56" s="323">
        <f t="shared" si="30"/>
        <v>2.6338719343931664E-3</v>
      </c>
      <c r="M56" s="399">
        <f t="shared" si="31"/>
        <v>2.2377903217372474E-3</v>
      </c>
      <c r="N56" s="394">
        <f t="shared" si="22"/>
        <v>-2.4735357135280467E-2</v>
      </c>
      <c r="O56" s="395">
        <f t="shared" si="22"/>
        <v>0.5158762886597944</v>
      </c>
      <c r="P56" s="386">
        <f t="shared" si="22"/>
        <v>0.2622774632049284</v>
      </c>
      <c r="R56" s="401">
        <v>153.149</v>
      </c>
      <c r="S56" s="369">
        <v>205.11199999999999</v>
      </c>
      <c r="T56" s="374">
        <v>358.26099999999997</v>
      </c>
      <c r="U56" s="19">
        <v>143.85500000000002</v>
      </c>
      <c r="V56" s="119">
        <v>329.57</v>
      </c>
      <c r="W56" s="375">
        <v>473.42500000000001</v>
      </c>
      <c r="X56" s="345">
        <f t="shared" si="32"/>
        <v>2.5553046878275748E-3</v>
      </c>
      <c r="Y56" s="323">
        <f t="shared" si="33"/>
        <v>2.4598552267408305E-3</v>
      </c>
      <c r="Z56" s="399">
        <f t="shared" si="34"/>
        <v>2.4997711026569381E-3</v>
      </c>
      <c r="AA56" s="323">
        <f t="shared" si="35"/>
        <v>2.3088263902668214E-3</v>
      </c>
      <c r="AB56" s="323">
        <f t="shared" si="36"/>
        <v>3.9745363874010052E-3</v>
      </c>
      <c r="AC56" s="399">
        <f t="shared" si="37"/>
        <v>3.2598985959282614E-3</v>
      </c>
      <c r="AE56" s="394">
        <f t="shared" si="23"/>
        <v>-6.0685998602667879E-2</v>
      </c>
      <c r="AF56" s="395">
        <f t="shared" si="23"/>
        <v>0.60678068567416832</v>
      </c>
      <c r="AG56" s="386">
        <f t="shared" si="23"/>
        <v>0.32145279558757456</v>
      </c>
      <c r="AI56" s="27">
        <f t="shared" si="24"/>
        <v>3.2488809690489839</v>
      </c>
      <c r="AJ56" s="28">
        <f t="shared" si="24"/>
        <v>3.8446485473289602</v>
      </c>
      <c r="AK56" s="402">
        <f t="shared" si="24"/>
        <v>3.5651762879519162</v>
      </c>
      <c r="AL56" s="28">
        <f t="shared" si="24"/>
        <v>3.129119265655929</v>
      </c>
      <c r="AM56" s="28">
        <f t="shared" si="24"/>
        <v>4.0752052626372528</v>
      </c>
      <c r="AN56" s="402">
        <f t="shared" si="24"/>
        <v>3.7323110883361581</v>
      </c>
      <c r="AO56" s="384">
        <f t="shared" si="38"/>
        <v>-3.6862447265376942E-2</v>
      </c>
      <c r="AP56" s="385">
        <f t="shared" si="38"/>
        <v>5.9968216202354846E-2</v>
      </c>
      <c r="AQ56" s="386">
        <f t="shared" si="38"/>
        <v>4.687981375536851E-2</v>
      </c>
    </row>
    <row r="57" spans="1:43" ht="19.5" customHeight="1">
      <c r="A57" s="8" t="s">
        <v>175</v>
      </c>
      <c r="B57" s="19">
        <v>790.70999999999992</v>
      </c>
      <c r="C57" s="371">
        <v>978.11000000000013</v>
      </c>
      <c r="D57" s="375">
        <v>1768.8200000000002</v>
      </c>
      <c r="E57" s="19">
        <v>567.30999999999995</v>
      </c>
      <c r="F57" s="369">
        <v>759.41000000000008</v>
      </c>
      <c r="G57" s="377">
        <v>1326.72</v>
      </c>
      <c r="H57" s="345">
        <f t="shared" si="26"/>
        <v>3.1307899777660098E-3</v>
      </c>
      <c r="I57" s="323">
        <f t="shared" si="27"/>
        <v>3.1430088129310307E-3</v>
      </c>
      <c r="J57" s="399">
        <f t="shared" si="28"/>
        <v>3.1375348982066978E-3</v>
      </c>
      <c r="K57" s="323">
        <f t="shared" si="29"/>
        <v>2.1837638155366838E-3</v>
      </c>
      <c r="L57" s="323">
        <f t="shared" si="30"/>
        <v>2.4732771363358327E-3</v>
      </c>
      <c r="M57" s="399">
        <f t="shared" si="31"/>
        <v>2.3405898345659985E-3</v>
      </c>
      <c r="N57" s="394">
        <f t="shared" si="22"/>
        <v>-0.28253088995965653</v>
      </c>
      <c r="O57" s="395">
        <f t="shared" si="22"/>
        <v>-0.22359448323808162</v>
      </c>
      <c r="P57" s="386">
        <f t="shared" si="22"/>
        <v>-0.24994063839169622</v>
      </c>
      <c r="R57" s="401">
        <v>186.94800000000001</v>
      </c>
      <c r="S57" s="369">
        <v>273.49099999999999</v>
      </c>
      <c r="T57" s="374">
        <v>460.43899999999996</v>
      </c>
      <c r="U57" s="19">
        <v>173.03599999999997</v>
      </c>
      <c r="V57" s="119">
        <v>266.90899999999999</v>
      </c>
      <c r="W57" s="375">
        <v>439.94499999999994</v>
      </c>
      <c r="X57" s="345">
        <f t="shared" si="32"/>
        <v>3.1192440092980655E-3</v>
      </c>
      <c r="Y57" s="323">
        <f t="shared" si="33"/>
        <v>3.2799069085015817E-3</v>
      </c>
      <c r="Z57" s="399">
        <f t="shared" si="34"/>
        <v>3.2127195165989543E-3</v>
      </c>
      <c r="AA57" s="323">
        <f t="shared" si="35"/>
        <v>2.7771720361906751E-3</v>
      </c>
      <c r="AB57" s="323">
        <f t="shared" si="36"/>
        <v>3.2188595218764298E-3</v>
      </c>
      <c r="AC57" s="399">
        <f t="shared" si="37"/>
        <v>3.0293628088623515E-3</v>
      </c>
      <c r="AE57" s="394">
        <f t="shared" si="23"/>
        <v>-7.4416415259858537E-2</v>
      </c>
      <c r="AF57" s="395">
        <f t="shared" si="23"/>
        <v>-2.4066605482447299E-2</v>
      </c>
      <c r="AG57" s="386">
        <f t="shared" si="23"/>
        <v>-4.4509696181253174E-2</v>
      </c>
      <c r="AI57" s="27">
        <f t="shared" si="24"/>
        <v>2.3643054975907734</v>
      </c>
      <c r="AJ57" s="28">
        <f t="shared" si="24"/>
        <v>2.7961170011552889</v>
      </c>
      <c r="AK57" s="402">
        <f t="shared" si="24"/>
        <v>2.603085672934498</v>
      </c>
      <c r="AL57" s="28">
        <f t="shared" si="24"/>
        <v>3.0501136944527678</v>
      </c>
      <c r="AM57" s="28">
        <f t="shared" si="24"/>
        <v>3.5146890349086783</v>
      </c>
      <c r="AN57" s="402">
        <f t="shared" si="24"/>
        <v>3.316035033767486</v>
      </c>
      <c r="AO57" s="384">
        <f t="shared" si="38"/>
        <v>0.29006750504993234</v>
      </c>
      <c r="AP57" s="385">
        <f t="shared" si="38"/>
        <v>0.25698925812349505</v>
      </c>
      <c r="AQ57" s="386">
        <f t="shared" si="38"/>
        <v>0.27388624517658283</v>
      </c>
    </row>
    <row r="58" spans="1:43" ht="19.5" customHeight="1">
      <c r="A58" s="8" t="s">
        <v>177</v>
      </c>
      <c r="B58" s="19">
        <v>615.51</v>
      </c>
      <c r="C58" s="371">
        <v>609.47</v>
      </c>
      <c r="D58" s="375">
        <v>1224.98</v>
      </c>
      <c r="E58" s="19">
        <v>696.76999999999987</v>
      </c>
      <c r="F58" s="369">
        <v>733.8399999999998</v>
      </c>
      <c r="G58" s="377">
        <v>1430.6099999999997</v>
      </c>
      <c r="H58" s="345">
        <f t="shared" si="26"/>
        <v>2.4370913978762846E-3</v>
      </c>
      <c r="I58" s="323">
        <f t="shared" si="27"/>
        <v>1.9584398290755384E-3</v>
      </c>
      <c r="J58" s="399">
        <f t="shared" si="28"/>
        <v>2.1728708967589921E-3</v>
      </c>
      <c r="K58" s="323">
        <f t="shared" si="29"/>
        <v>2.6820981716371914E-3</v>
      </c>
      <c r="L58" s="323">
        <f t="shared" si="30"/>
        <v>2.3899997283795141E-3</v>
      </c>
      <c r="M58" s="399">
        <f t="shared" si="31"/>
        <v>2.5238718216567643E-3</v>
      </c>
      <c r="N58" s="394">
        <f t="shared" si="22"/>
        <v>0.13202060080258626</v>
      </c>
      <c r="O58" s="395">
        <f t="shared" si="22"/>
        <v>0.20406254614665165</v>
      </c>
      <c r="P58" s="386">
        <f t="shared" si="22"/>
        <v>0.16786396512596097</v>
      </c>
      <c r="R58" s="401">
        <v>180.602</v>
      </c>
      <c r="S58" s="369">
        <v>193.05299999999997</v>
      </c>
      <c r="T58" s="374">
        <v>373.65499999999997</v>
      </c>
      <c r="U58" s="19">
        <v>183.57400000000001</v>
      </c>
      <c r="V58" s="119">
        <v>206.63399999999999</v>
      </c>
      <c r="W58" s="375">
        <v>390.20799999999997</v>
      </c>
      <c r="X58" s="345">
        <f t="shared" si="32"/>
        <v>3.0133604348120827E-3</v>
      </c>
      <c r="Y58" s="323">
        <f t="shared" si="33"/>
        <v>2.3152347550996406E-3</v>
      </c>
      <c r="Z58" s="399">
        <f t="shared" si="34"/>
        <v>2.6071829514328331E-3</v>
      </c>
      <c r="AA58" s="323">
        <f t="shared" si="35"/>
        <v>2.9463035401400121E-3</v>
      </c>
      <c r="AB58" s="323">
        <f t="shared" si="36"/>
        <v>2.4919572530091309E-3</v>
      </c>
      <c r="AC58" s="399">
        <f t="shared" si="37"/>
        <v>2.6868849581664993E-3</v>
      </c>
      <c r="AE58" s="394">
        <f t="shared" si="23"/>
        <v>1.6456074683558367E-2</v>
      </c>
      <c r="AF58" s="395">
        <f t="shared" si="23"/>
        <v>7.0348557131979406E-2</v>
      </c>
      <c r="AG58" s="386">
        <f t="shared" si="23"/>
        <v>4.4300223468172507E-2</v>
      </c>
      <c r="AI58" s="27">
        <f t="shared" si="24"/>
        <v>2.9341846598755508</v>
      </c>
      <c r="AJ58" s="28">
        <f t="shared" si="24"/>
        <v>3.1675554170016569</v>
      </c>
      <c r="AK58" s="402">
        <f t="shared" si="24"/>
        <v>3.0502946986889579</v>
      </c>
      <c r="AL58" s="28">
        <f t="shared" si="24"/>
        <v>2.634642708497783</v>
      </c>
      <c r="AM58" s="28">
        <f t="shared" si="24"/>
        <v>2.8157909080998591</v>
      </c>
      <c r="AN58" s="402">
        <f t="shared" si="24"/>
        <v>2.7275637665051979</v>
      </c>
      <c r="AO58" s="384">
        <f t="shared" si="38"/>
        <v>-0.10208694615371358</v>
      </c>
      <c r="AP58" s="385">
        <f t="shared" si="38"/>
        <v>-0.11105236139318152</v>
      </c>
      <c r="AQ58" s="386">
        <f t="shared" si="38"/>
        <v>-0.10580319741645697</v>
      </c>
    </row>
    <row r="59" spans="1:43" ht="19.5" customHeight="1">
      <c r="A59" s="8" t="s">
        <v>164</v>
      </c>
      <c r="B59" s="19">
        <v>376.38000000000005</v>
      </c>
      <c r="C59" s="371">
        <v>623.98</v>
      </c>
      <c r="D59" s="375">
        <v>1000.3600000000001</v>
      </c>
      <c r="E59" s="19">
        <v>274.49</v>
      </c>
      <c r="F59" s="369">
        <v>490.09</v>
      </c>
      <c r="G59" s="377">
        <v>764.57999999999993</v>
      </c>
      <c r="H59" s="345">
        <f t="shared" si="26"/>
        <v>1.4902641067288526E-3</v>
      </c>
      <c r="I59" s="323">
        <f t="shared" si="27"/>
        <v>2.0050655233999288E-3</v>
      </c>
      <c r="J59" s="399">
        <f t="shared" si="28"/>
        <v>1.7744396890413113E-3</v>
      </c>
      <c r="K59" s="323">
        <f t="shared" si="29"/>
        <v>1.0566027916424255E-3</v>
      </c>
      <c r="L59" s="323">
        <f t="shared" si="30"/>
        <v>1.5961448910954926E-3</v>
      </c>
      <c r="M59" s="399">
        <f t="shared" si="31"/>
        <v>1.348866509672328E-3</v>
      </c>
      <c r="N59" s="394">
        <f t="shared" si="22"/>
        <v>-0.27071045220256129</v>
      </c>
      <c r="O59" s="395">
        <f t="shared" si="22"/>
        <v>-0.21457418507003437</v>
      </c>
      <c r="P59" s="386">
        <f t="shared" si="22"/>
        <v>-0.23569514974609157</v>
      </c>
      <c r="R59" s="401">
        <v>163.84200000000007</v>
      </c>
      <c r="S59" s="369">
        <v>201.69699999999997</v>
      </c>
      <c r="T59" s="374">
        <v>365.53900000000004</v>
      </c>
      <c r="U59" s="19">
        <v>128.97099999999998</v>
      </c>
      <c r="V59" s="119">
        <v>179.69799999999995</v>
      </c>
      <c r="W59" s="375">
        <v>308.66899999999993</v>
      </c>
      <c r="X59" s="345">
        <f t="shared" si="32"/>
        <v>2.7337183439855675E-3</v>
      </c>
      <c r="Y59" s="323">
        <f t="shared" si="33"/>
        <v>2.4189000139823377E-3</v>
      </c>
      <c r="Z59" s="399">
        <f t="shared" si="34"/>
        <v>2.550553448726249E-3</v>
      </c>
      <c r="AA59" s="323">
        <f t="shared" si="35"/>
        <v>2.069942986890286E-3</v>
      </c>
      <c r="AB59" s="323">
        <f t="shared" si="36"/>
        <v>2.1671154526904323E-3</v>
      </c>
      <c r="AC59" s="399">
        <f t="shared" si="37"/>
        <v>2.1254256528628196E-3</v>
      </c>
      <c r="AE59" s="394">
        <f t="shared" si="23"/>
        <v>-0.21283309529913014</v>
      </c>
      <c r="AF59" s="395">
        <f t="shared" si="23"/>
        <v>-0.10906954491142667</v>
      </c>
      <c r="AG59" s="386">
        <f t="shared" si="23"/>
        <v>-0.15557847452665821</v>
      </c>
      <c r="AI59" s="27">
        <f t="shared" si="24"/>
        <v>4.3531005898294293</v>
      </c>
      <c r="AJ59" s="28">
        <f t="shared" si="24"/>
        <v>3.2324273213885055</v>
      </c>
      <c r="AK59" s="402">
        <f t="shared" si="24"/>
        <v>3.6540745331680595</v>
      </c>
      <c r="AL59" s="28">
        <f t="shared" si="24"/>
        <v>4.6985682538525984</v>
      </c>
      <c r="AM59" s="28">
        <f t="shared" si="24"/>
        <v>3.6666326593074734</v>
      </c>
      <c r="AN59" s="402">
        <f t="shared" si="24"/>
        <v>4.0371053388788605</v>
      </c>
      <c r="AO59" s="384">
        <f t="shared" si="38"/>
        <v>7.9361286718326401E-2</v>
      </c>
      <c r="AP59" s="385">
        <f t="shared" si="38"/>
        <v>0.13432795071551765</v>
      </c>
      <c r="AQ59" s="386">
        <f t="shared" si="38"/>
        <v>0.10482293183514121</v>
      </c>
    </row>
    <row r="60" spans="1:43" ht="19.5" customHeight="1">
      <c r="A60" s="8" t="s">
        <v>228</v>
      </c>
      <c r="B60" s="19">
        <v>93.07</v>
      </c>
      <c r="C60" s="371">
        <v>42.89</v>
      </c>
      <c r="D60" s="375">
        <v>135.95999999999998</v>
      </c>
      <c r="E60" s="19">
        <v>209.71</v>
      </c>
      <c r="F60" s="369">
        <v>155.98999999999995</v>
      </c>
      <c r="G60" s="377">
        <v>365.69999999999993</v>
      </c>
      <c r="H60" s="345">
        <f t="shared" si="26"/>
        <v>3.6850757323251578E-4</v>
      </c>
      <c r="I60" s="323">
        <f t="shared" si="27"/>
        <v>1.3782053959842132E-4</v>
      </c>
      <c r="J60" s="399">
        <f t="shared" si="28"/>
        <v>2.4116600036192632E-4</v>
      </c>
      <c r="K60" s="323">
        <f t="shared" si="29"/>
        <v>8.0724314705575085E-4</v>
      </c>
      <c r="L60" s="323">
        <f t="shared" si="30"/>
        <v>5.0803452745819299E-4</v>
      </c>
      <c r="M60" s="399">
        <f t="shared" si="31"/>
        <v>6.4516529674745653E-4</v>
      </c>
      <c r="N60" s="394">
        <f t="shared" si="22"/>
        <v>1.2532502417535192</v>
      </c>
      <c r="O60" s="395">
        <f t="shared" si="22"/>
        <v>2.6369783166239205</v>
      </c>
      <c r="P60" s="386">
        <f t="shared" si="22"/>
        <v>1.6897616946160634</v>
      </c>
      <c r="R60" s="401">
        <v>28.706999999999997</v>
      </c>
      <c r="S60" s="369">
        <v>27.749999999999993</v>
      </c>
      <c r="T60" s="374">
        <v>56.456999999999994</v>
      </c>
      <c r="U60" s="19">
        <v>58.444000000000003</v>
      </c>
      <c r="V60" s="119">
        <v>57.987000000000016</v>
      </c>
      <c r="W60" s="375">
        <v>116.43100000000001</v>
      </c>
      <c r="X60" s="345">
        <f t="shared" si="32"/>
        <v>4.7897884852964224E-4</v>
      </c>
      <c r="Y60" s="323">
        <f t="shared" si="33"/>
        <v>3.3279858098043036E-4</v>
      </c>
      <c r="Z60" s="399">
        <f t="shared" si="34"/>
        <v>3.939295015162207E-4</v>
      </c>
      <c r="AA60" s="323">
        <f t="shared" si="35"/>
        <v>9.3800736542180732E-4</v>
      </c>
      <c r="AB60" s="323">
        <f t="shared" si="36"/>
        <v>6.9930952907188814E-4</v>
      </c>
      <c r="AC60" s="399">
        <f t="shared" si="37"/>
        <v>8.0171780835934612E-4</v>
      </c>
      <c r="AE60" s="394">
        <f t="shared" si="23"/>
        <v>1.0358797505834816</v>
      </c>
      <c r="AF60" s="395">
        <f t="shared" si="23"/>
        <v>1.0896216216216228</v>
      </c>
      <c r="AG60" s="386">
        <f t="shared" si="23"/>
        <v>1.0622951981153803</v>
      </c>
      <c r="AI60" s="27">
        <f t="shared" si="24"/>
        <v>3.0844525625873001</v>
      </c>
      <c r="AJ60" s="28">
        <f t="shared" si="24"/>
        <v>6.4700396362788517</v>
      </c>
      <c r="AK60" s="402">
        <f t="shared" si="24"/>
        <v>4.1524713150926749</v>
      </c>
      <c r="AL60" s="28">
        <f t="shared" si="24"/>
        <v>2.786896189976634</v>
      </c>
      <c r="AM60" s="28">
        <f t="shared" si="24"/>
        <v>3.7173536765177277</v>
      </c>
      <c r="AN60" s="402">
        <f t="shared" si="24"/>
        <v>3.1837845228329242</v>
      </c>
      <c r="AO60" s="384">
        <f t="shared" si="38"/>
        <v>-9.6469751624602668E-2</v>
      </c>
      <c r="AP60" s="385">
        <f t="shared" si="38"/>
        <v>-0.42545117410506172</v>
      </c>
      <c r="AQ60" s="386">
        <f t="shared" si="38"/>
        <v>-0.23327958672199317</v>
      </c>
    </row>
    <row r="61" spans="1:43" ht="19.5" customHeight="1">
      <c r="A61" s="8" t="s">
        <v>178</v>
      </c>
      <c r="B61" s="19">
        <v>281.56000000000006</v>
      </c>
      <c r="C61" s="371">
        <v>199.18</v>
      </c>
      <c r="D61" s="375">
        <v>480.74000000000007</v>
      </c>
      <c r="E61" s="19">
        <v>175.91000000000003</v>
      </c>
      <c r="F61" s="369">
        <v>157.40000000000003</v>
      </c>
      <c r="G61" s="377">
        <v>333.31000000000006</v>
      </c>
      <c r="H61" s="345">
        <f t="shared" si="26"/>
        <v>1.114827466631E-3</v>
      </c>
      <c r="I61" s="323">
        <f t="shared" si="27"/>
        <v>6.4003485841020191E-4</v>
      </c>
      <c r="J61" s="399">
        <f t="shared" si="28"/>
        <v>8.5273715073545526E-4</v>
      </c>
      <c r="K61" s="323">
        <f t="shared" si="29"/>
        <v>6.7713576843534946E-4</v>
      </c>
      <c r="L61" s="323">
        <f t="shared" si="30"/>
        <v>5.1262667236309778E-4</v>
      </c>
      <c r="M61" s="399">
        <f t="shared" si="31"/>
        <v>5.8802309285998036E-4</v>
      </c>
      <c r="N61" s="394">
        <f t="shared" si="22"/>
        <v>-0.37523085665577499</v>
      </c>
      <c r="O61" s="395">
        <f t="shared" si="22"/>
        <v>-0.20976001606586991</v>
      </c>
      <c r="P61" s="386">
        <f t="shared" si="22"/>
        <v>-0.30667304572117982</v>
      </c>
      <c r="R61" s="401">
        <v>69.828999999999994</v>
      </c>
      <c r="S61" s="369">
        <v>62.829000000000001</v>
      </c>
      <c r="T61" s="374">
        <v>132.65799999999999</v>
      </c>
      <c r="U61" s="19">
        <v>44.088000000000008</v>
      </c>
      <c r="V61" s="119">
        <v>68.230999999999995</v>
      </c>
      <c r="W61" s="375">
        <v>112.319</v>
      </c>
      <c r="X61" s="345">
        <f t="shared" si="32"/>
        <v>1.1651030763916951E-3</v>
      </c>
      <c r="Y61" s="323">
        <f t="shared" si="33"/>
        <v>7.5349196556466535E-4</v>
      </c>
      <c r="Z61" s="399">
        <f t="shared" si="34"/>
        <v>9.2562303721662159E-4</v>
      </c>
      <c r="AA61" s="323">
        <f t="shared" si="35"/>
        <v>7.0759819188824589E-4</v>
      </c>
      <c r="AB61" s="323">
        <f t="shared" si="36"/>
        <v>8.2284975042861298E-4</v>
      </c>
      <c r="AC61" s="399">
        <f t="shared" si="37"/>
        <v>7.7340349663846731E-4</v>
      </c>
      <c r="AE61" s="394">
        <f t="shared" si="23"/>
        <v>-0.36862907960875835</v>
      </c>
      <c r="AF61" s="395">
        <f t="shared" si="23"/>
        <v>8.5979404415158514E-2</v>
      </c>
      <c r="AG61" s="386">
        <f t="shared" si="23"/>
        <v>-0.15331906104418871</v>
      </c>
      <c r="AI61" s="27">
        <f t="shared" si="24"/>
        <v>2.4800752947861904</v>
      </c>
      <c r="AJ61" s="28">
        <f t="shared" si="24"/>
        <v>3.1543829701777288</v>
      </c>
      <c r="AK61" s="402">
        <f t="shared" si="24"/>
        <v>2.7594541748138282</v>
      </c>
      <c r="AL61" s="28">
        <f t="shared" si="24"/>
        <v>2.5062816212836108</v>
      </c>
      <c r="AM61" s="28">
        <f t="shared" si="24"/>
        <v>4.3348792884371017</v>
      </c>
      <c r="AN61" s="402">
        <f t="shared" si="24"/>
        <v>3.3698058864120481</v>
      </c>
      <c r="AO61" s="384">
        <f t="shared" si="38"/>
        <v>1.0566746321175565E-2</v>
      </c>
      <c r="AP61" s="385">
        <f t="shared" si="38"/>
        <v>0.37424001125420087</v>
      </c>
      <c r="AQ61" s="386">
        <f t="shared" si="38"/>
        <v>0.22118566677752441</v>
      </c>
    </row>
    <row r="62" spans="1:43" ht="19.5" customHeight="1" thickBot="1">
      <c r="A62" s="8" t="s">
        <v>17</v>
      </c>
      <c r="B62" s="19">
        <f t="shared" ref="B62:G62" si="39">B63-SUM(B40:B61)</f>
        <v>146.27999999999884</v>
      </c>
      <c r="C62" s="371">
        <f t="shared" si="39"/>
        <v>125.14000000001397</v>
      </c>
      <c r="D62" s="376">
        <f t="shared" si="39"/>
        <v>271.42000000015832</v>
      </c>
      <c r="E62" s="21">
        <f t="shared" si="39"/>
        <v>303.18000000002212</v>
      </c>
      <c r="F62" s="119">
        <f t="shared" si="39"/>
        <v>170.30999999993946</v>
      </c>
      <c r="G62" s="375">
        <f t="shared" si="39"/>
        <v>473.4900000001071</v>
      </c>
      <c r="H62" s="345">
        <f t="shared" si="26"/>
        <v>5.7919080060655397E-4</v>
      </c>
      <c r="I62" s="323">
        <f t="shared" si="27"/>
        <v>4.0211849674395828E-4</v>
      </c>
      <c r="J62" s="399">
        <f t="shared" si="28"/>
        <v>4.8144510016381463E-4</v>
      </c>
      <c r="K62" s="323">
        <f t="shared" si="29"/>
        <v>1.1670400902407151E-3</v>
      </c>
      <c r="L62" s="323">
        <f t="shared" si="30"/>
        <v>5.546724813858204E-4</v>
      </c>
      <c r="M62" s="399">
        <f t="shared" si="31"/>
        <v>8.3532763564950045E-4</v>
      </c>
      <c r="N62" s="396">
        <f t="shared" si="22"/>
        <v>1.0726004922068946</v>
      </c>
      <c r="O62" s="397">
        <f t="shared" si="22"/>
        <v>0.36095572958223149</v>
      </c>
      <c r="P62" s="388">
        <f t="shared" si="22"/>
        <v>0.74449193132352409</v>
      </c>
      <c r="R62" s="19">
        <f t="shared" ref="R62:W62" si="40">R63-SUM(R40:R61)</f>
        <v>57.913000000015018</v>
      </c>
      <c r="S62" s="119">
        <f t="shared" si="40"/>
        <v>66.53000000002794</v>
      </c>
      <c r="T62" s="375">
        <f t="shared" si="40"/>
        <v>124.4429999999702</v>
      </c>
      <c r="U62" s="119">
        <f t="shared" si="40"/>
        <v>101.50699999998324</v>
      </c>
      <c r="V62" s="123">
        <f t="shared" si="40"/>
        <v>83.685000000012224</v>
      </c>
      <c r="W62" s="376">
        <f t="shared" si="40"/>
        <v>185.1919999999518</v>
      </c>
      <c r="X62" s="345">
        <f t="shared" si="32"/>
        <v>9.662835564463151E-4</v>
      </c>
      <c r="Y62" s="323">
        <f t="shared" si="33"/>
        <v>7.9787710243738139E-4</v>
      </c>
      <c r="Z62" s="399">
        <f t="shared" si="34"/>
        <v>8.6830276063501986E-4</v>
      </c>
      <c r="AA62" s="323">
        <f t="shared" si="35"/>
        <v>1.629154637633558E-3</v>
      </c>
      <c r="AB62" s="323">
        <f t="shared" si="36"/>
        <v>1.0092213416867486E-3</v>
      </c>
      <c r="AC62" s="399">
        <f t="shared" si="37"/>
        <v>1.2751906654211111E-3</v>
      </c>
      <c r="AE62" s="396">
        <f t="shared" si="23"/>
        <v>0.75274981437599353</v>
      </c>
      <c r="AF62" s="397">
        <f t="shared" si="23"/>
        <v>0.25785359987940898</v>
      </c>
      <c r="AG62" s="388">
        <f t="shared" si="23"/>
        <v>0.48816727337010646</v>
      </c>
      <c r="AI62" s="27">
        <f t="shared" si="24"/>
        <v>3.9590511348110118</v>
      </c>
      <c r="AJ62" s="28">
        <f t="shared" si="24"/>
        <v>5.3164455809509761</v>
      </c>
      <c r="AK62" s="402">
        <f t="shared" si="24"/>
        <v>4.5848868911612115</v>
      </c>
      <c r="AL62" s="28">
        <f t="shared" si="24"/>
        <v>3.3480770499365335</v>
      </c>
      <c r="AM62" s="28">
        <f t="shared" si="24"/>
        <v>4.9136868064143009</v>
      </c>
      <c r="AN62" s="402">
        <f t="shared" si="24"/>
        <v>3.9112124860062498</v>
      </c>
      <c r="AO62" s="387">
        <f t="shared" si="38"/>
        <v>-0.15432336286397663</v>
      </c>
      <c r="AP62" s="385">
        <f t="shared" si="38"/>
        <v>-7.5757151729301059E-2</v>
      </c>
      <c r="AQ62" s="386">
        <f t="shared" si="38"/>
        <v>-0.14693370221491781</v>
      </c>
    </row>
    <row r="63" spans="1:43" ht="25.5" customHeight="1" thickBot="1">
      <c r="A63" s="12" t="s">
        <v>18</v>
      </c>
      <c r="B63" s="17">
        <v>252559.26</v>
      </c>
      <c r="C63" s="372">
        <v>311201.80000000005</v>
      </c>
      <c r="D63" s="18">
        <v>563761.06000000006</v>
      </c>
      <c r="E63" s="17">
        <v>259785.42</v>
      </c>
      <c r="F63" s="373">
        <v>307046.05999999994</v>
      </c>
      <c r="G63" s="378">
        <v>566831.48</v>
      </c>
      <c r="H63" s="334">
        <f t="shared" ref="H63:M63" si="41">SUM(H40:H62)</f>
        <v>1</v>
      </c>
      <c r="I63" s="338">
        <f t="shared" si="41"/>
        <v>1</v>
      </c>
      <c r="J63" s="335">
        <f t="shared" si="41"/>
        <v>1.0000000000000002</v>
      </c>
      <c r="K63" s="338">
        <f t="shared" si="41"/>
        <v>1.0000000000000002</v>
      </c>
      <c r="L63" s="338">
        <f t="shared" si="41"/>
        <v>0.99999999999999989</v>
      </c>
      <c r="M63" s="335">
        <f t="shared" si="41"/>
        <v>1.0000000000000004</v>
      </c>
      <c r="N63" s="389">
        <f t="shared" si="22"/>
        <v>2.8611740468355837E-2</v>
      </c>
      <c r="O63" s="390">
        <f t="shared" si="22"/>
        <v>-1.3353843069031434E-2</v>
      </c>
      <c r="P63" s="391">
        <f t="shared" si="22"/>
        <v>5.4463144368288316E-3</v>
      </c>
      <c r="R63" s="17">
        <v>59933.753000000012</v>
      </c>
      <c r="S63" s="372">
        <v>83383.768999999986</v>
      </c>
      <c r="T63" s="18">
        <v>143317.522</v>
      </c>
      <c r="U63" s="17">
        <v>62306.546999999991</v>
      </c>
      <c r="V63" s="373">
        <v>82920.362999999998</v>
      </c>
      <c r="W63" s="378">
        <v>145226.91</v>
      </c>
      <c r="X63" s="334">
        <f t="shared" ref="X63:AC63" si="42">SUM(X40:X62)</f>
        <v>1.0000000000000002</v>
      </c>
      <c r="Y63" s="338">
        <f t="shared" si="42"/>
        <v>1.0000000000000002</v>
      </c>
      <c r="Z63" s="335">
        <f t="shared" si="42"/>
        <v>0.99999999999999978</v>
      </c>
      <c r="AA63" s="338">
        <f t="shared" si="42"/>
        <v>1</v>
      </c>
      <c r="AB63" s="338">
        <f t="shared" si="42"/>
        <v>1</v>
      </c>
      <c r="AC63" s="335">
        <f t="shared" si="42"/>
        <v>0.99999999999999944</v>
      </c>
      <c r="AE63" s="389">
        <f t="shared" si="23"/>
        <v>3.9590278953496864E-2</v>
      </c>
      <c r="AF63" s="390">
        <f t="shared" si="23"/>
        <v>-5.5575084402815639E-3</v>
      </c>
      <c r="AG63" s="391">
        <f t="shared" si="23"/>
        <v>1.3322781285598884E-2</v>
      </c>
      <c r="AI63" s="403">
        <f t="shared" si="24"/>
        <v>2.373057040157625</v>
      </c>
      <c r="AJ63" s="404">
        <f t="shared" si="24"/>
        <v>2.6794115265400125</v>
      </c>
      <c r="AK63" s="405">
        <f t="shared" si="24"/>
        <v>2.5421678113064421</v>
      </c>
      <c r="AL63" s="404">
        <f t="shared" si="24"/>
        <v>2.3983850594848621</v>
      </c>
      <c r="AM63" s="404">
        <f t="shared" si="24"/>
        <v>2.700583847257314</v>
      </c>
      <c r="AN63" s="405">
        <f t="shared" si="24"/>
        <v>2.5620826493263928</v>
      </c>
      <c r="AO63" s="389">
        <f t="shared" si="38"/>
        <v>1.0673160778956584E-2</v>
      </c>
      <c r="AP63" s="390">
        <f t="shared" si="38"/>
        <v>7.9018547571309029E-3</v>
      </c>
      <c r="AQ63" s="391">
        <f t="shared" si="38"/>
        <v>7.8338015025516145E-3</v>
      </c>
    </row>
    <row r="64" spans="1:43" ht="20.100000000000001" customHeight="1"/>
    <row r="65" spans="1:43" ht="20.100000000000001" customHeight="1" thickBot="1"/>
    <row r="66" spans="1:43" ht="15" customHeight="1">
      <c r="A66" s="464" t="s">
        <v>15</v>
      </c>
      <c r="B66" s="430" t="s">
        <v>211</v>
      </c>
      <c r="C66" s="474"/>
      <c r="D66" s="474"/>
      <c r="E66" s="474"/>
      <c r="F66" s="474"/>
      <c r="G66" s="484"/>
      <c r="H66" s="478" t="s">
        <v>213</v>
      </c>
      <c r="I66" s="474"/>
      <c r="J66" s="474"/>
      <c r="K66" s="474"/>
      <c r="L66" s="474"/>
      <c r="M66" s="484"/>
      <c r="N66" s="486" t="s">
        <v>206</v>
      </c>
      <c r="O66" s="480"/>
      <c r="P66" s="487"/>
      <c r="R66" s="478" t="s">
        <v>212</v>
      </c>
      <c r="S66" s="474"/>
      <c r="T66" s="474"/>
      <c r="U66" s="474"/>
      <c r="V66" s="474"/>
      <c r="W66" s="484"/>
      <c r="X66" s="474" t="s">
        <v>214</v>
      </c>
      <c r="Y66" s="474"/>
      <c r="Z66" s="474"/>
      <c r="AA66" s="474"/>
      <c r="AB66" s="474"/>
      <c r="AC66" s="431"/>
      <c r="AE66" s="480" t="s">
        <v>206</v>
      </c>
      <c r="AF66" s="480"/>
      <c r="AG66" s="480"/>
      <c r="AI66" s="488" t="s">
        <v>217</v>
      </c>
      <c r="AJ66" s="489"/>
      <c r="AK66" s="489"/>
      <c r="AL66" s="489"/>
      <c r="AM66" s="489"/>
      <c r="AN66" s="490"/>
      <c r="AO66" s="480" t="s">
        <v>206</v>
      </c>
      <c r="AP66" s="480"/>
      <c r="AQ66" s="480"/>
    </row>
    <row r="67" spans="1:43" ht="15" customHeight="1">
      <c r="A67" s="465"/>
      <c r="B67" s="472">
        <v>2024</v>
      </c>
      <c r="C67" s="470"/>
      <c r="D67" s="471"/>
      <c r="E67" s="494">
        <v>2025</v>
      </c>
      <c r="F67" s="476"/>
      <c r="G67" s="485"/>
      <c r="H67" s="470">
        <f>R67</f>
        <v>2024</v>
      </c>
      <c r="I67" s="470"/>
      <c r="J67" s="471"/>
      <c r="K67" s="472">
        <v>2025</v>
      </c>
      <c r="L67" s="470"/>
      <c r="M67" s="471"/>
      <c r="N67" s="472" t="s">
        <v>215</v>
      </c>
      <c r="O67" s="470"/>
      <c r="P67" s="473"/>
      <c r="R67" s="469">
        <v>2024</v>
      </c>
      <c r="S67" s="470"/>
      <c r="T67" s="471"/>
      <c r="U67" s="475">
        <v>2025</v>
      </c>
      <c r="V67" s="476"/>
      <c r="W67" s="485"/>
      <c r="X67" s="470">
        <f>H67</f>
        <v>2024</v>
      </c>
      <c r="Y67" s="470"/>
      <c r="Z67" s="471"/>
      <c r="AA67" s="472">
        <v>2025</v>
      </c>
      <c r="AB67" s="470"/>
      <c r="AC67" s="473"/>
      <c r="AE67" s="469" t="s">
        <v>216</v>
      </c>
      <c r="AF67" s="470"/>
      <c r="AG67" s="473"/>
      <c r="AI67" s="491">
        <v>2024</v>
      </c>
      <c r="AJ67" s="492"/>
      <c r="AK67" s="492"/>
      <c r="AL67" s="492">
        <v>2025</v>
      </c>
      <c r="AM67" s="492"/>
      <c r="AN67" s="493"/>
      <c r="AO67" s="470" t="s">
        <v>217</v>
      </c>
      <c r="AP67" s="470"/>
      <c r="AQ67" s="473"/>
    </row>
    <row r="68" spans="1:43" ht="19.5" customHeight="1" thickBot="1">
      <c r="A68" s="46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147</v>
      </c>
      <c r="B69" s="39">
        <v>78601.510000000024</v>
      </c>
      <c r="C69" s="370">
        <v>133023.06</v>
      </c>
      <c r="D69" s="375">
        <v>211624.57</v>
      </c>
      <c r="E69" s="39">
        <v>81616.87000000001</v>
      </c>
      <c r="F69" s="379">
        <v>134012.68999999997</v>
      </c>
      <c r="G69" s="377">
        <v>215629.56</v>
      </c>
      <c r="H69" s="345">
        <f t="shared" ref="H69:H96" si="43">B69/$B$97</f>
        <v>0.20921805561851342</v>
      </c>
      <c r="I69" s="323">
        <f t="shared" ref="I69:I96" si="44">C69/$C$97</f>
        <v>0.22287392888896898</v>
      </c>
      <c r="J69" s="398">
        <f t="shared" ref="J69:J96" si="45">D69/$D$97</f>
        <v>0.21759869875456689</v>
      </c>
      <c r="K69" s="323">
        <f t="shared" ref="K69:K96" si="46">E69/$E$97</f>
        <v>0.19776081203965137</v>
      </c>
      <c r="L69" s="323">
        <f t="shared" ref="L69:L96" si="47">F69/$F$97</f>
        <v>0.22549568892227922</v>
      </c>
      <c r="M69" s="399">
        <f t="shared" ref="M69:M96" si="48">G69/$G$97</f>
        <v>0.21412902090792471</v>
      </c>
      <c r="N69" s="392">
        <f t="shared" ref="N69:P97" si="49">(E69-B69)/B69</f>
        <v>3.8362621786782278E-2</v>
      </c>
      <c r="O69" s="393">
        <f t="shared" si="49"/>
        <v>7.4395371749828611E-3</v>
      </c>
      <c r="P69" s="382">
        <f t="shared" si="49"/>
        <v>1.892497643350198E-2</v>
      </c>
      <c r="R69" s="401">
        <v>22140.696</v>
      </c>
      <c r="S69" s="369">
        <v>45489.831000000006</v>
      </c>
      <c r="T69" s="374">
        <v>67630.527000000002</v>
      </c>
      <c r="U69" s="39">
        <v>23880.752</v>
      </c>
      <c r="V69" s="112">
        <v>46634.99700000001</v>
      </c>
      <c r="W69" s="380">
        <v>70515.749000000011</v>
      </c>
      <c r="X69" s="345">
        <f t="shared" ref="X69:X96" si="50">R69/$R$97</f>
        <v>0.18729649118498665</v>
      </c>
      <c r="Y69" s="323">
        <f t="shared" ref="Y69:Y96" si="51">S69/$S$97</f>
        <v>0.22308898343960526</v>
      </c>
      <c r="Z69" s="398">
        <f t="shared" ref="Z69:Z96" si="52">T69/$T$97</f>
        <v>0.20995384574907694</v>
      </c>
      <c r="AA69" s="323">
        <f t="shared" ref="AA69:AA96" si="53">U69/$U$97</f>
        <v>0.20047170143940868</v>
      </c>
      <c r="AB69" s="323">
        <f t="shared" ref="AB69:AB96" si="54">V69/$V$97</f>
        <v>0.23366073880499066</v>
      </c>
      <c r="AC69" s="399">
        <f t="shared" ref="AC69:AC96" si="55">W69/$W$97</f>
        <v>0.22125570552599461</v>
      </c>
      <c r="AE69" s="392">
        <f t="shared" ref="AE69:AG97" si="56">(U69-R69)/R69</f>
        <v>7.8590844659987225E-2</v>
      </c>
      <c r="AF69" s="393">
        <f t="shared" si="56"/>
        <v>2.5174109791702776E-2</v>
      </c>
      <c r="AG69" s="382">
        <f t="shared" si="56"/>
        <v>4.2661533600056208E-2</v>
      </c>
      <c r="AI69" s="27">
        <f t="shared" ref="AI69:AN97" si="57">(R69/B69)*10</f>
        <v>2.8168283281071815</v>
      </c>
      <c r="AJ69" s="28">
        <f t="shared" si="57"/>
        <v>3.4196951265442257</v>
      </c>
      <c r="AK69" s="406">
        <f t="shared" si="57"/>
        <v>3.1957785903593328</v>
      </c>
      <c r="AL69" s="28">
        <f t="shared" si="57"/>
        <v>2.9259578320021333</v>
      </c>
      <c r="AM69" s="28">
        <f t="shared" si="57"/>
        <v>3.479894105550752</v>
      </c>
      <c r="AN69" s="402">
        <f t="shared" si="57"/>
        <v>3.2702264476169232</v>
      </c>
      <c r="AO69" s="383">
        <f t="shared" ref="AO69:AQ82" si="58">(AL69-AI69)/AI69</f>
        <v>3.8741978986090123E-2</v>
      </c>
      <c r="AP69" s="381">
        <f t="shared" si="58"/>
        <v>1.7603609906407174E-2</v>
      </c>
      <c r="AQ69" s="382">
        <f t="shared" si="58"/>
        <v>2.3295686842066083E-2</v>
      </c>
    </row>
    <row r="70" spans="1:43" ht="19.5" customHeight="1">
      <c r="A70" s="8" t="s">
        <v>146</v>
      </c>
      <c r="B70" s="19">
        <v>75809.040000000008</v>
      </c>
      <c r="C70" s="371">
        <v>94634.92</v>
      </c>
      <c r="D70" s="375">
        <v>170443.96000000002</v>
      </c>
      <c r="E70" s="19">
        <v>81150.820000000007</v>
      </c>
      <c r="F70" s="369">
        <v>80582.3</v>
      </c>
      <c r="G70" s="377">
        <v>161733.12</v>
      </c>
      <c r="H70" s="345">
        <f t="shared" si="43"/>
        <v>0.20178518131656892</v>
      </c>
      <c r="I70" s="323">
        <f t="shared" si="44"/>
        <v>0.15855639188042486</v>
      </c>
      <c r="J70" s="399">
        <f t="shared" si="45"/>
        <v>0.17525556652791049</v>
      </c>
      <c r="K70" s="323">
        <f t="shared" si="46"/>
        <v>0.19663155498224302</v>
      </c>
      <c r="L70" s="323">
        <f t="shared" si="47"/>
        <v>0.13559134775551318</v>
      </c>
      <c r="M70" s="399">
        <f t="shared" si="48"/>
        <v>0.16060763948126544</v>
      </c>
      <c r="N70" s="394">
        <f t="shared" si="49"/>
        <v>7.0463628084460619E-2</v>
      </c>
      <c r="O70" s="395">
        <f t="shared" si="49"/>
        <v>-0.14849296644409901</v>
      </c>
      <c r="P70" s="386">
        <f t="shared" si="49"/>
        <v>-5.1106768465130854E-2</v>
      </c>
      <c r="R70" s="401">
        <v>23702.939999999995</v>
      </c>
      <c r="S70" s="369">
        <v>30222.06</v>
      </c>
      <c r="T70" s="374">
        <v>53925</v>
      </c>
      <c r="U70" s="19">
        <v>23928.898999999998</v>
      </c>
      <c r="V70" s="119">
        <v>24471.232000000004</v>
      </c>
      <c r="W70" s="375">
        <v>48400.131000000001</v>
      </c>
      <c r="X70" s="345">
        <f t="shared" si="50"/>
        <v>0.20051210191261679</v>
      </c>
      <c r="Y70" s="323">
        <f t="shared" si="51"/>
        <v>0.14821353464361642</v>
      </c>
      <c r="Z70" s="399">
        <f t="shared" si="52"/>
        <v>0.16740607583937611</v>
      </c>
      <c r="AA70" s="323">
        <f t="shared" si="53"/>
        <v>0.20087588096479392</v>
      </c>
      <c r="AB70" s="323">
        <f t="shared" si="54"/>
        <v>0.12261105428158019</v>
      </c>
      <c r="AC70" s="399">
        <f t="shared" si="55"/>
        <v>0.15186402021987402</v>
      </c>
      <c r="AE70" s="394">
        <f t="shared" si="56"/>
        <v>9.5329524523119335E-3</v>
      </c>
      <c r="AF70" s="395">
        <f t="shared" si="56"/>
        <v>-0.19028577138686104</v>
      </c>
      <c r="AG70" s="386">
        <f t="shared" si="56"/>
        <v>-0.10245468706536855</v>
      </c>
      <c r="AI70" s="27">
        <f t="shared" si="57"/>
        <v>3.1266640495645364</v>
      </c>
      <c r="AJ70" s="28">
        <f t="shared" si="57"/>
        <v>3.1935420878466432</v>
      </c>
      <c r="AK70" s="402">
        <f t="shared" si="57"/>
        <v>3.1637964759795532</v>
      </c>
      <c r="AL70" s="28">
        <f t="shared" si="57"/>
        <v>2.9486946650693113</v>
      </c>
      <c r="AM70" s="28">
        <f t="shared" si="57"/>
        <v>3.0367998927804245</v>
      </c>
      <c r="AN70" s="402">
        <f t="shared" si="57"/>
        <v>2.9925924263379078</v>
      </c>
      <c r="AO70" s="384">
        <f t="shared" si="58"/>
        <v>-5.6919893430831363E-2</v>
      </c>
      <c r="AP70" s="385">
        <f t="shared" si="58"/>
        <v>-4.9080986176044901E-2</v>
      </c>
      <c r="AQ70" s="386">
        <f t="shared" si="58"/>
        <v>-5.4113483892366476E-2</v>
      </c>
    </row>
    <row r="71" spans="1:43" ht="19.5" customHeight="1">
      <c r="A71" s="8" t="s">
        <v>148</v>
      </c>
      <c r="B71" s="19">
        <v>37709.449999999997</v>
      </c>
      <c r="C71" s="371">
        <v>98085.37000000001</v>
      </c>
      <c r="D71" s="375">
        <v>135794.82</v>
      </c>
      <c r="E71" s="19">
        <v>42670.369999999995</v>
      </c>
      <c r="F71" s="369">
        <v>99659.009999999951</v>
      </c>
      <c r="G71" s="377">
        <v>142329.37999999995</v>
      </c>
      <c r="H71" s="345">
        <f t="shared" si="43"/>
        <v>0.10037336187871643</v>
      </c>
      <c r="I71" s="323">
        <f t="shared" si="44"/>
        <v>0.16433745982409526</v>
      </c>
      <c r="J71" s="399">
        <f t="shared" si="45"/>
        <v>0.13962828668528723</v>
      </c>
      <c r="K71" s="323">
        <f t="shared" si="46"/>
        <v>0.10339194606742916</v>
      </c>
      <c r="L71" s="323">
        <f t="shared" si="47"/>
        <v>0.16769066509494218</v>
      </c>
      <c r="M71" s="399">
        <f t="shared" si="48"/>
        <v>0.14133892767685446</v>
      </c>
      <c r="N71" s="394">
        <f t="shared" si="49"/>
        <v>0.1315564135780288</v>
      </c>
      <c r="O71" s="395">
        <f t="shared" si="49"/>
        <v>1.6043575101974343E-2</v>
      </c>
      <c r="P71" s="386">
        <f t="shared" si="49"/>
        <v>4.8120834064214961E-2</v>
      </c>
      <c r="R71" s="401">
        <v>12145.255000000003</v>
      </c>
      <c r="S71" s="369">
        <v>29152.076000000001</v>
      </c>
      <c r="T71" s="374">
        <v>41297.331000000006</v>
      </c>
      <c r="U71" s="19">
        <v>13652.439999999997</v>
      </c>
      <c r="V71" s="119">
        <v>28982.718000000012</v>
      </c>
      <c r="W71" s="375">
        <v>42635.15800000001</v>
      </c>
      <c r="X71" s="345">
        <f t="shared" si="50"/>
        <v>0.10274128898418169</v>
      </c>
      <c r="Y71" s="323">
        <f t="shared" si="51"/>
        <v>0.14296617193398922</v>
      </c>
      <c r="Z71" s="399">
        <f t="shared" si="52"/>
        <v>0.12820443440611626</v>
      </c>
      <c r="AA71" s="323">
        <f t="shared" si="53"/>
        <v>0.11460811098408626</v>
      </c>
      <c r="AB71" s="323">
        <f t="shared" si="54"/>
        <v>0.14521547627539683</v>
      </c>
      <c r="AC71" s="399">
        <f t="shared" si="55"/>
        <v>0.13377539198374327</v>
      </c>
      <c r="AE71" s="394">
        <f t="shared" si="56"/>
        <v>0.124096612216046</v>
      </c>
      <c r="AF71" s="395">
        <f t="shared" si="56"/>
        <v>-5.8094661937622988E-3</v>
      </c>
      <c r="AG71" s="386">
        <f t="shared" si="56"/>
        <v>3.2394999086018526E-2</v>
      </c>
      <c r="AI71" s="27">
        <f t="shared" si="57"/>
        <v>3.2207457281928016</v>
      </c>
      <c r="AJ71" s="28">
        <f t="shared" si="57"/>
        <v>2.9721125586822987</v>
      </c>
      <c r="AK71" s="402">
        <f t="shared" si="57"/>
        <v>3.0411565772538305</v>
      </c>
      <c r="AL71" s="28">
        <f t="shared" si="57"/>
        <v>3.1995129172772581</v>
      </c>
      <c r="AM71" s="28">
        <f t="shared" si="57"/>
        <v>2.9081884317333699</v>
      </c>
      <c r="AN71" s="402">
        <f t="shared" si="57"/>
        <v>2.995527557275949</v>
      </c>
      <c r="AO71" s="384">
        <f t="shared" si="58"/>
        <v>-6.5925138795286092E-3</v>
      </c>
      <c r="AP71" s="385">
        <f t="shared" si="58"/>
        <v>-2.1507976460107513E-2</v>
      </c>
      <c r="AQ71" s="386">
        <f t="shared" si="58"/>
        <v>-1.5003837789596672E-2</v>
      </c>
    </row>
    <row r="72" spans="1:43" ht="19.5" customHeight="1">
      <c r="A72" s="8" t="s">
        <v>150</v>
      </c>
      <c r="B72" s="19">
        <v>34123.33</v>
      </c>
      <c r="C72" s="371">
        <v>61928.389999999992</v>
      </c>
      <c r="D72" s="375">
        <v>96051.72</v>
      </c>
      <c r="E72" s="19">
        <v>35694.300000000003</v>
      </c>
      <c r="F72" s="369">
        <v>63597.070000000014</v>
      </c>
      <c r="G72" s="377">
        <v>99291.370000000024</v>
      </c>
      <c r="H72" s="345">
        <f t="shared" si="43"/>
        <v>9.0827984778268075E-2</v>
      </c>
      <c r="I72" s="323">
        <f t="shared" si="44"/>
        <v>0.1037581272680717</v>
      </c>
      <c r="J72" s="399">
        <f t="shared" si="45"/>
        <v>9.8763245142745024E-2</v>
      </c>
      <c r="K72" s="323">
        <f t="shared" si="46"/>
        <v>8.6488660410365251E-2</v>
      </c>
      <c r="L72" s="323">
        <f t="shared" si="47"/>
        <v>0.10701124731611926</v>
      </c>
      <c r="M72" s="399">
        <f t="shared" si="48"/>
        <v>9.8600413796264733E-2</v>
      </c>
      <c r="N72" s="394">
        <f t="shared" si="49"/>
        <v>4.6038003911107184E-2</v>
      </c>
      <c r="O72" s="395">
        <f t="shared" si="49"/>
        <v>2.6945315387660203E-2</v>
      </c>
      <c r="P72" s="386">
        <f t="shared" si="49"/>
        <v>3.3728183108017465E-2</v>
      </c>
      <c r="R72" s="401">
        <v>12630.412</v>
      </c>
      <c r="S72" s="369">
        <v>23701.792999999998</v>
      </c>
      <c r="T72" s="374">
        <v>36332.205000000002</v>
      </c>
      <c r="U72" s="19">
        <v>12510.005999999992</v>
      </c>
      <c r="V72" s="119">
        <v>23611.200999999997</v>
      </c>
      <c r="W72" s="375">
        <v>36121.206999999988</v>
      </c>
      <c r="X72" s="345">
        <f t="shared" si="50"/>
        <v>0.10684541487859053</v>
      </c>
      <c r="Y72" s="323">
        <f t="shared" si="51"/>
        <v>0.11623716311599291</v>
      </c>
      <c r="Z72" s="399">
        <f t="shared" si="52"/>
        <v>0.11279057701700065</v>
      </c>
      <c r="AA72" s="323">
        <f t="shared" si="53"/>
        <v>0.10501772255066379</v>
      </c>
      <c r="AB72" s="323">
        <f t="shared" si="54"/>
        <v>0.11830194113088788</v>
      </c>
      <c r="AC72" s="399">
        <f t="shared" si="55"/>
        <v>0.11333671204762344</v>
      </c>
      <c r="AE72" s="394">
        <f t="shared" ref="AE72:AE74" si="59">(U72-R72)/R72</f>
        <v>-9.5330223590495804E-3</v>
      </c>
      <c r="AF72" s="395">
        <f t="shared" ref="AF72:AF74" si="60">(V72-S72)/S72</f>
        <v>-3.8221580958031553E-3</v>
      </c>
      <c r="AG72" s="386">
        <f t="shared" ref="AG72:AG74" si="61">(W72-T72)/T72</f>
        <v>-5.8074647547544699E-3</v>
      </c>
      <c r="AI72" s="27">
        <f t="shared" ref="AI72:AI74" si="62">(R72/B72)*10</f>
        <v>3.7014007718472963</v>
      </c>
      <c r="AJ72" s="28">
        <f t="shared" ref="AJ72:AJ74" si="63">(S72/C72)*10</f>
        <v>3.8272903590744085</v>
      </c>
      <c r="AK72" s="402">
        <f t="shared" ref="AK72:AK74" si="64">(T72/D72)*10</f>
        <v>3.7825668296205421</v>
      </c>
      <c r="AL72" s="28">
        <f t="shared" ref="AL72:AL74" si="65">(U72/E72)*10</f>
        <v>3.5047629453442122</v>
      </c>
      <c r="AM72" s="28">
        <f t="shared" ref="AM72:AM74" si="66">(V72/F72)*10</f>
        <v>3.7126240249747342</v>
      </c>
      <c r="AN72" s="402">
        <f t="shared" ref="AN72:AN74" si="67">(W72/G72)*10</f>
        <v>3.6378999504186496</v>
      </c>
      <c r="AO72" s="384">
        <f t="shared" ref="AO72:AO74" si="68">(AL72-AI72)/AI72</f>
        <v>-5.3125245987601086E-2</v>
      </c>
      <c r="AP72" s="385">
        <f t="shared" ref="AP72:AP74" si="69">(AM72-AJ72)/AJ72</f>
        <v>-2.996018680103623E-2</v>
      </c>
      <c r="AQ72" s="386">
        <f t="shared" ref="AQ72:AQ74" si="70">(AN72-AK72)/AK72</f>
        <v>-3.8245690219941259E-2</v>
      </c>
    </row>
    <row r="73" spans="1:43" ht="19.5" customHeight="1">
      <c r="A73" s="8" t="s">
        <v>155</v>
      </c>
      <c r="B73" s="19">
        <v>73892.449999999983</v>
      </c>
      <c r="C73" s="371">
        <v>34967.110000000015</v>
      </c>
      <c r="D73" s="375">
        <v>108859.56</v>
      </c>
      <c r="E73" s="19">
        <v>91618.780000000028</v>
      </c>
      <c r="F73" s="369">
        <v>32634.250000000004</v>
      </c>
      <c r="G73" s="377">
        <v>124253.03000000003</v>
      </c>
      <c r="H73" s="345">
        <f t="shared" si="43"/>
        <v>0.19668368602445696</v>
      </c>
      <c r="I73" s="323">
        <f t="shared" si="44"/>
        <v>5.8585760901852357E-2</v>
      </c>
      <c r="J73" s="399">
        <f t="shared" si="45"/>
        <v>0.1119326484774178</v>
      </c>
      <c r="K73" s="323">
        <f t="shared" si="46"/>
        <v>0.22199582428096268</v>
      </c>
      <c r="L73" s="323">
        <f t="shared" si="47"/>
        <v>5.4911834739022794E-2</v>
      </c>
      <c r="M73" s="399">
        <f t="shared" si="48"/>
        <v>0.12338836873174069</v>
      </c>
      <c r="N73" s="394">
        <f t="shared" si="49"/>
        <v>0.23989365625310907</v>
      </c>
      <c r="O73" s="395">
        <f t="shared" si="49"/>
        <v>-6.6715836681956575E-2</v>
      </c>
      <c r="P73" s="386">
        <f t="shared" si="49"/>
        <v>0.14140668949975574</v>
      </c>
      <c r="R73" s="401">
        <v>23157.256000000001</v>
      </c>
      <c r="S73" s="369">
        <v>11373.102999999999</v>
      </c>
      <c r="T73" s="374">
        <v>34530.358999999997</v>
      </c>
      <c r="U73" s="19">
        <v>18381.963999999996</v>
      </c>
      <c r="V73" s="119">
        <v>7934.9210000000012</v>
      </c>
      <c r="W73" s="375">
        <v>26316.884999999998</v>
      </c>
      <c r="X73" s="345">
        <f t="shared" si="50"/>
        <v>0.19589595531560886</v>
      </c>
      <c r="Y73" s="323">
        <f t="shared" si="51"/>
        <v>5.577541026309648E-2</v>
      </c>
      <c r="Z73" s="399">
        <f t="shared" si="52"/>
        <v>0.10719688266137938</v>
      </c>
      <c r="AA73" s="323">
        <f t="shared" si="53"/>
        <v>0.15431103672438612</v>
      </c>
      <c r="AB73" s="323">
        <f t="shared" si="54"/>
        <v>3.9757255762646132E-2</v>
      </c>
      <c r="AC73" s="399">
        <f t="shared" si="55"/>
        <v>8.257390782194575E-2</v>
      </c>
      <c r="AE73" s="394">
        <f t="shared" si="59"/>
        <v>-0.20621147859660077</v>
      </c>
      <c r="AF73" s="395">
        <f t="shared" si="60"/>
        <v>-0.30230817394338189</v>
      </c>
      <c r="AG73" s="386">
        <f t="shared" si="61"/>
        <v>-0.23786239812913615</v>
      </c>
      <c r="AI73" s="27">
        <f t="shared" si="62"/>
        <v>3.1339136813030297</v>
      </c>
      <c r="AJ73" s="28">
        <f t="shared" si="63"/>
        <v>3.2525144342783818</v>
      </c>
      <c r="AK73" s="402">
        <f t="shared" si="64"/>
        <v>3.172009789493913</v>
      </c>
      <c r="AL73" s="28">
        <f t="shared" si="65"/>
        <v>2.0063532825911885</v>
      </c>
      <c r="AM73" s="28">
        <f t="shared" si="66"/>
        <v>2.431470311099535</v>
      </c>
      <c r="AN73" s="402">
        <f t="shared" si="67"/>
        <v>2.1180075045252411</v>
      </c>
      <c r="AO73" s="384">
        <f t="shared" si="68"/>
        <v>-0.35979306176774473</v>
      </c>
      <c r="AP73" s="385">
        <f t="shared" si="69"/>
        <v>-0.25243366010180596</v>
      </c>
      <c r="AQ73" s="386">
        <f t="shared" si="70"/>
        <v>-0.3322821664862628</v>
      </c>
    </row>
    <row r="74" spans="1:43" ht="19.5" customHeight="1">
      <c r="A74" s="8" t="s">
        <v>157</v>
      </c>
      <c r="B74" s="19">
        <v>10046.329999999998</v>
      </c>
      <c r="C74" s="371">
        <v>34919.850000000013</v>
      </c>
      <c r="D74" s="375">
        <v>44966.180000000008</v>
      </c>
      <c r="E74" s="19">
        <v>9613.5300000000007</v>
      </c>
      <c r="F74" s="369">
        <v>34002.87999999999</v>
      </c>
      <c r="G74" s="377">
        <v>43616.409999999989</v>
      </c>
      <c r="H74" s="345">
        <f t="shared" si="43"/>
        <v>2.6740881042895216E-2</v>
      </c>
      <c r="I74" s="323">
        <f t="shared" si="44"/>
        <v>5.8506578977460498E-2</v>
      </c>
      <c r="J74" s="399">
        <f t="shared" si="45"/>
        <v>4.6235568280014135E-2</v>
      </c>
      <c r="K74" s="323">
        <f t="shared" si="46"/>
        <v>2.3293952578278848E-2</v>
      </c>
      <c r="L74" s="323">
        <f t="shared" si="47"/>
        <v>5.7214752206985686E-2</v>
      </c>
      <c r="M74" s="399">
        <f t="shared" si="48"/>
        <v>4.3312888867456829E-2</v>
      </c>
      <c r="N74" s="394">
        <f t="shared" si="49"/>
        <v>-4.3080408467569505E-2</v>
      </c>
      <c r="O74" s="395">
        <f t="shared" si="49"/>
        <v>-2.6259276600558785E-2</v>
      </c>
      <c r="P74" s="386">
        <f t="shared" si="49"/>
        <v>-3.0017448669200239E-2</v>
      </c>
      <c r="R74" s="401">
        <v>3647.427000000001</v>
      </c>
      <c r="S74" s="369">
        <v>15587.686000000002</v>
      </c>
      <c r="T74" s="374">
        <v>19235.113000000001</v>
      </c>
      <c r="U74" s="19">
        <v>3628.57</v>
      </c>
      <c r="V74" s="119">
        <v>15734.054000000002</v>
      </c>
      <c r="W74" s="375">
        <v>19362.624000000003</v>
      </c>
      <c r="X74" s="345">
        <f t="shared" si="50"/>
        <v>3.0854959525815382E-2</v>
      </c>
      <c r="Y74" s="323">
        <f t="shared" si="51"/>
        <v>7.6444360145364501E-2</v>
      </c>
      <c r="Z74" s="399">
        <f t="shared" si="52"/>
        <v>5.97139505916916E-2</v>
      </c>
      <c r="AA74" s="323">
        <f t="shared" si="53"/>
        <v>3.0460749380588816E-2</v>
      </c>
      <c r="AB74" s="323">
        <f t="shared" si="54"/>
        <v>7.883415714678009E-2</v>
      </c>
      <c r="AC74" s="399">
        <f t="shared" si="55"/>
        <v>6.0753676940374778E-2</v>
      </c>
      <c r="AE74" s="394">
        <f t="shared" si="59"/>
        <v>-5.1699458275658089E-3</v>
      </c>
      <c r="AF74" s="395">
        <f t="shared" si="60"/>
        <v>9.3899761645186066E-3</v>
      </c>
      <c r="AG74" s="386">
        <f t="shared" si="61"/>
        <v>6.6290746511342164E-3</v>
      </c>
      <c r="AI74" s="27">
        <f t="shared" si="62"/>
        <v>3.6306064005462706</v>
      </c>
      <c r="AJ74" s="28">
        <f t="shared" si="63"/>
        <v>4.4638467805560431</v>
      </c>
      <c r="AK74" s="402">
        <f t="shared" si="64"/>
        <v>4.2776844730862171</v>
      </c>
      <c r="AL74" s="28">
        <f t="shared" si="65"/>
        <v>3.7744408141442323</v>
      </c>
      <c r="AM74" s="28">
        <f t="shared" si="66"/>
        <v>4.6272709841048778</v>
      </c>
      <c r="AN74" s="402">
        <f t="shared" si="67"/>
        <v>4.4392979614782622</v>
      </c>
      <c r="AO74" s="384">
        <f t="shared" si="68"/>
        <v>3.9617187249028143E-2</v>
      </c>
      <c r="AP74" s="385">
        <f t="shared" si="69"/>
        <v>3.6610621193516324E-2</v>
      </c>
      <c r="AQ74" s="386">
        <f t="shared" si="70"/>
        <v>3.7780600558284257E-2</v>
      </c>
    </row>
    <row r="75" spans="1:43" ht="19.5" customHeight="1">
      <c r="A75" s="8" t="s">
        <v>149</v>
      </c>
      <c r="B75" s="19">
        <v>4111.5300000000007</v>
      </c>
      <c r="C75" s="371">
        <v>28209.06</v>
      </c>
      <c r="D75" s="375">
        <v>32320.590000000004</v>
      </c>
      <c r="E75" s="19">
        <v>5131.5300000000007</v>
      </c>
      <c r="F75" s="369">
        <v>39103.549999999988</v>
      </c>
      <c r="G75" s="377">
        <v>44235.079999999987</v>
      </c>
      <c r="H75" s="345">
        <f t="shared" si="43"/>
        <v>1.094389041911773E-2</v>
      </c>
      <c r="I75" s="323">
        <f t="shared" si="44"/>
        <v>4.7262963522750563E-2</v>
      </c>
      <c r="J75" s="399">
        <f t="shared" si="45"/>
        <v>3.323299523765065E-2</v>
      </c>
      <c r="K75" s="323">
        <f t="shared" si="46"/>
        <v>1.2433894362842292E-2</v>
      </c>
      <c r="L75" s="323">
        <f t="shared" si="47"/>
        <v>6.5797365507376887E-2</v>
      </c>
      <c r="M75" s="399">
        <f t="shared" si="48"/>
        <v>4.3927253620439234E-2</v>
      </c>
      <c r="N75" s="394">
        <f t="shared" si="49"/>
        <v>0.24808283047916466</v>
      </c>
      <c r="O75" s="395">
        <f t="shared" si="49"/>
        <v>0.38620535388275917</v>
      </c>
      <c r="P75" s="386">
        <f t="shared" si="49"/>
        <v>0.3686346691072156</v>
      </c>
      <c r="R75" s="401">
        <v>1557.47</v>
      </c>
      <c r="S75" s="369">
        <v>10619.507999999996</v>
      </c>
      <c r="T75" s="374">
        <v>12176.977999999996</v>
      </c>
      <c r="U75" s="19">
        <v>1865.2189999999994</v>
      </c>
      <c r="V75" s="119">
        <v>13837.168</v>
      </c>
      <c r="W75" s="375">
        <v>15702.386999999999</v>
      </c>
      <c r="X75" s="345">
        <f t="shared" si="50"/>
        <v>1.3175225662548331E-2</v>
      </c>
      <c r="Y75" s="323">
        <f t="shared" si="51"/>
        <v>5.2079666867717193E-2</v>
      </c>
      <c r="Z75" s="399">
        <f t="shared" si="52"/>
        <v>3.7802505378997008E-2</v>
      </c>
      <c r="AA75" s="323">
        <f t="shared" si="53"/>
        <v>1.5657950239050776E-2</v>
      </c>
      <c r="AB75" s="323">
        <f t="shared" si="54"/>
        <v>6.9329969032672481E-2</v>
      </c>
      <c r="AC75" s="399">
        <f t="shared" si="55"/>
        <v>4.9269032285641681E-2</v>
      </c>
      <c r="AE75" s="394">
        <f t="shared" si="56"/>
        <v>0.19759545930258646</v>
      </c>
      <c r="AF75" s="395">
        <f t="shared" si="56"/>
        <v>0.30299520467426594</v>
      </c>
      <c r="AG75" s="386">
        <f t="shared" si="56"/>
        <v>0.28951427850161221</v>
      </c>
      <c r="AI75" s="27">
        <f t="shared" si="57"/>
        <v>3.7880545684939664</v>
      </c>
      <c r="AJ75" s="28">
        <f t="shared" si="57"/>
        <v>3.7645735093618842</v>
      </c>
      <c r="AK75" s="402">
        <f t="shared" si="57"/>
        <v>3.7675605550517473</v>
      </c>
      <c r="AL75" s="28">
        <f t="shared" si="57"/>
        <v>3.6348204141844622</v>
      </c>
      <c r="AM75" s="28">
        <f t="shared" si="57"/>
        <v>3.5385963678489558</v>
      </c>
      <c r="AN75" s="402">
        <f t="shared" si="57"/>
        <v>3.549758924365007</v>
      </c>
      <c r="AO75" s="384">
        <f t="shared" si="58"/>
        <v>-4.045193952167013E-2</v>
      </c>
      <c r="AP75" s="385">
        <f t="shared" si="58"/>
        <v>-6.0027288868436182E-2</v>
      </c>
      <c r="AQ75" s="386">
        <f t="shared" si="58"/>
        <v>-5.7809722631982703E-2</v>
      </c>
    </row>
    <row r="76" spans="1:43" ht="19.5" customHeight="1">
      <c r="A76" s="8" t="s">
        <v>161</v>
      </c>
      <c r="B76" s="19">
        <v>9350.91</v>
      </c>
      <c r="C76" s="371">
        <v>23520.509999999984</v>
      </c>
      <c r="D76" s="375">
        <v>32871.419999999984</v>
      </c>
      <c r="E76" s="19">
        <v>9869.1000000000022</v>
      </c>
      <c r="F76" s="369">
        <v>23628.900000000005</v>
      </c>
      <c r="G76" s="377">
        <v>33498.000000000007</v>
      </c>
      <c r="H76" s="345">
        <f t="shared" si="43"/>
        <v>2.4889842554725893E-2</v>
      </c>
      <c r="I76" s="323">
        <f t="shared" si="44"/>
        <v>3.9407516810786643E-2</v>
      </c>
      <c r="J76" s="399">
        <f t="shared" si="45"/>
        <v>3.3799375083029541E-2</v>
      </c>
      <c r="K76" s="323">
        <f t="shared" si="46"/>
        <v>2.3913208508247418E-2</v>
      </c>
      <c r="L76" s="323">
        <f t="shared" si="47"/>
        <v>3.9759033894294978E-2</v>
      </c>
      <c r="M76" s="399">
        <f t="shared" si="48"/>
        <v>3.3264891614923589E-2</v>
      </c>
      <c r="N76" s="394">
        <f t="shared" si="49"/>
        <v>5.5415996945752055E-2</v>
      </c>
      <c r="O76" s="395">
        <f t="shared" si="49"/>
        <v>4.6083184420755039E-3</v>
      </c>
      <c r="P76" s="386">
        <f t="shared" si="49"/>
        <v>1.9061543431954684E-2</v>
      </c>
      <c r="R76" s="401">
        <v>3321.2750000000005</v>
      </c>
      <c r="S76" s="369">
        <v>6440.5749999999989</v>
      </c>
      <c r="T76" s="374">
        <v>9761.8499999999985</v>
      </c>
      <c r="U76" s="19">
        <v>4068.9309999999982</v>
      </c>
      <c r="V76" s="119">
        <v>6703.5409999999993</v>
      </c>
      <c r="W76" s="375">
        <v>10772.471999999998</v>
      </c>
      <c r="X76" s="345">
        <f t="shared" si="50"/>
        <v>2.8095916847438611E-2</v>
      </c>
      <c r="Y76" s="323">
        <f t="shared" si="51"/>
        <v>3.158554995547324E-2</v>
      </c>
      <c r="Z76" s="399">
        <f t="shared" si="52"/>
        <v>3.0304923531434647E-2</v>
      </c>
      <c r="AA76" s="323">
        <f t="shared" si="53"/>
        <v>3.4157446993694093E-2</v>
      </c>
      <c r="AB76" s="323">
        <f t="shared" si="54"/>
        <v>3.3587529611496393E-2</v>
      </c>
      <c r="AC76" s="399">
        <f t="shared" si="55"/>
        <v>3.3800547061040527E-2</v>
      </c>
      <c r="AE76" s="394">
        <f t="shared" si="56"/>
        <v>0.22511113954731166</v>
      </c>
      <c r="AF76" s="395">
        <f t="shared" si="56"/>
        <v>4.0829584315065101E-2</v>
      </c>
      <c r="AG76" s="386">
        <f t="shared" si="56"/>
        <v>0.10352771247253334</v>
      </c>
      <c r="AI76" s="27">
        <f t="shared" si="57"/>
        <v>3.5518200902372077</v>
      </c>
      <c r="AJ76" s="28">
        <f t="shared" si="57"/>
        <v>2.7382803349077056</v>
      </c>
      <c r="AK76" s="402">
        <f t="shared" si="57"/>
        <v>2.9697074236525234</v>
      </c>
      <c r="AL76" s="28">
        <f t="shared" si="57"/>
        <v>4.122899757829992</v>
      </c>
      <c r="AM76" s="28">
        <f t="shared" si="57"/>
        <v>2.8370093402570573</v>
      </c>
      <c r="AN76" s="402">
        <f t="shared" si="57"/>
        <v>3.2158552749417861</v>
      </c>
      <c r="AO76" s="384">
        <f t="shared" si="58"/>
        <v>0.16078507725165911</v>
      </c>
      <c r="AP76" s="385">
        <f t="shared" si="58"/>
        <v>3.6055112433431465E-2</v>
      </c>
      <c r="AQ76" s="386">
        <f t="shared" si="58"/>
        <v>8.2886229575612147E-2</v>
      </c>
    </row>
    <row r="77" spans="1:43" ht="19.5" customHeight="1">
      <c r="A77" s="8" t="s">
        <v>160</v>
      </c>
      <c r="B77" s="19">
        <v>953.57999999999993</v>
      </c>
      <c r="C77" s="371">
        <v>1635.7100000000005</v>
      </c>
      <c r="D77" s="375">
        <v>2589.2900000000004</v>
      </c>
      <c r="E77" s="19">
        <v>926.26999999999987</v>
      </c>
      <c r="F77" s="369">
        <v>1627.4499999999994</v>
      </c>
      <c r="G77" s="377">
        <v>2553.7199999999993</v>
      </c>
      <c r="H77" s="345">
        <f t="shared" si="43"/>
        <v>2.538197465630138E-3</v>
      </c>
      <c r="I77" s="323">
        <f t="shared" si="44"/>
        <v>2.740555766969844E-3</v>
      </c>
      <c r="J77" s="399">
        <f t="shared" si="45"/>
        <v>2.6623852546904764E-3</v>
      </c>
      <c r="K77" s="323">
        <f t="shared" si="46"/>
        <v>2.2443878008059832E-3</v>
      </c>
      <c r="L77" s="323">
        <f t="shared" si="47"/>
        <v>2.7384194656234662E-3</v>
      </c>
      <c r="M77" s="399">
        <f t="shared" si="48"/>
        <v>2.535948982472465E-3</v>
      </c>
      <c r="N77" s="394">
        <f t="shared" si="49"/>
        <v>-2.8639442941336923E-2</v>
      </c>
      <c r="O77" s="395">
        <f t="shared" si="49"/>
        <v>-5.0497948902929772E-3</v>
      </c>
      <c r="P77" s="386">
        <f t="shared" si="49"/>
        <v>-1.3737356572651602E-2</v>
      </c>
      <c r="R77" s="401">
        <v>1468.1130000000003</v>
      </c>
      <c r="S77" s="369">
        <v>3906.7679999999991</v>
      </c>
      <c r="T77" s="374">
        <v>5374.8809999999994</v>
      </c>
      <c r="U77" s="19">
        <v>1464.2950000000001</v>
      </c>
      <c r="V77" s="119">
        <v>3948.9869999999996</v>
      </c>
      <c r="W77" s="375">
        <v>5413.2819999999992</v>
      </c>
      <c r="X77" s="345">
        <f t="shared" si="50"/>
        <v>1.2419321125364098E-2</v>
      </c>
      <c r="Y77" s="323">
        <f t="shared" si="51"/>
        <v>1.9159378755537242E-2</v>
      </c>
      <c r="Z77" s="399">
        <f t="shared" si="52"/>
        <v>1.6685910733678658E-2</v>
      </c>
      <c r="AA77" s="323">
        <f t="shared" si="53"/>
        <v>1.229231433160978E-2</v>
      </c>
      <c r="AB77" s="323">
        <f t="shared" si="54"/>
        <v>1.9786067959890796E-2</v>
      </c>
      <c r="AC77" s="399">
        <f t="shared" si="55"/>
        <v>1.6985135166346553E-2</v>
      </c>
      <c r="AE77" s="394">
        <f t="shared" si="56"/>
        <v>-2.6006172549389662E-3</v>
      </c>
      <c r="AF77" s="395">
        <f t="shared" si="56"/>
        <v>1.0806630954282546E-2</v>
      </c>
      <c r="AG77" s="386">
        <f t="shared" si="56"/>
        <v>7.1445302696003582E-3</v>
      </c>
      <c r="AI77" s="27">
        <f t="shared" si="57"/>
        <v>15.39580318379161</v>
      </c>
      <c r="AJ77" s="28">
        <f t="shared" si="57"/>
        <v>23.884233757817693</v>
      </c>
      <c r="AK77" s="402">
        <f t="shared" si="57"/>
        <v>20.75812674516952</v>
      </c>
      <c r="AL77" s="28">
        <f t="shared" si="57"/>
        <v>15.808511557105383</v>
      </c>
      <c r="AM77" s="28">
        <f t="shared" si="57"/>
        <v>24.264874496912356</v>
      </c>
      <c r="AN77" s="402">
        <f t="shared" si="57"/>
        <v>21.197633256582556</v>
      </c>
      <c r="AO77" s="384">
        <f t="shared" si="58"/>
        <v>2.680655035576605E-2</v>
      </c>
      <c r="AP77" s="385">
        <f t="shared" si="58"/>
        <v>1.5936903940662221E-2</v>
      </c>
      <c r="AQ77" s="386">
        <f t="shared" si="58"/>
        <v>2.1172744381441386E-2</v>
      </c>
    </row>
    <row r="78" spans="1:43" ht="19.5" customHeight="1">
      <c r="A78" s="8" t="s">
        <v>165</v>
      </c>
      <c r="B78" s="19">
        <v>7483.18</v>
      </c>
      <c r="C78" s="371">
        <v>4581.7199999999993</v>
      </c>
      <c r="D78" s="375">
        <v>12064.9</v>
      </c>
      <c r="E78" s="19">
        <v>7806.1499999999987</v>
      </c>
      <c r="F78" s="369">
        <v>3932.68</v>
      </c>
      <c r="G78" s="377">
        <v>11738.829999999998</v>
      </c>
      <c r="H78" s="345">
        <f t="shared" si="43"/>
        <v>1.9918400669953373E-2</v>
      </c>
      <c r="I78" s="323">
        <f t="shared" si="44"/>
        <v>7.6764580326837079E-3</v>
      </c>
      <c r="J78" s="399">
        <f t="shared" si="45"/>
        <v>1.2405490253820593E-2</v>
      </c>
      <c r="K78" s="323">
        <f t="shared" si="46"/>
        <v>1.8914601391885329E-2</v>
      </c>
      <c r="L78" s="323">
        <f t="shared" si="47"/>
        <v>6.6173015847295442E-3</v>
      </c>
      <c r="M78" s="399">
        <f t="shared" si="48"/>
        <v>1.1657140952773698E-2</v>
      </c>
      <c r="N78" s="394">
        <f t="shared" si="49"/>
        <v>4.3159458946597361E-2</v>
      </c>
      <c r="O78" s="395">
        <f t="shared" si="49"/>
        <v>-0.14165859109679327</v>
      </c>
      <c r="P78" s="386">
        <f t="shared" si="49"/>
        <v>-2.7026332584605055E-2</v>
      </c>
      <c r="R78" s="401">
        <v>2545.2709999999997</v>
      </c>
      <c r="S78" s="369">
        <v>1738.991</v>
      </c>
      <c r="T78" s="374">
        <v>4284.2619999999997</v>
      </c>
      <c r="U78" s="19">
        <v>2710.904</v>
      </c>
      <c r="V78" s="119">
        <v>1716.8379999999997</v>
      </c>
      <c r="W78" s="375">
        <v>4427.7420000000002</v>
      </c>
      <c r="X78" s="345">
        <f t="shared" si="50"/>
        <v>2.1531406574341751E-2</v>
      </c>
      <c r="Y78" s="323">
        <f t="shared" si="51"/>
        <v>8.5282738113628635E-3</v>
      </c>
      <c r="Z78" s="399">
        <f t="shared" si="52"/>
        <v>1.3300166699819324E-2</v>
      </c>
      <c r="AA78" s="323">
        <f t="shared" si="53"/>
        <v>2.2757220430868287E-2</v>
      </c>
      <c r="AB78" s="323">
        <f t="shared" si="54"/>
        <v>8.6020727199464051E-3</v>
      </c>
      <c r="AC78" s="399">
        <f t="shared" si="55"/>
        <v>1.3892828112725263E-2</v>
      </c>
      <c r="AE78" s="394">
        <f t="shared" si="56"/>
        <v>6.5074799500721259E-2</v>
      </c>
      <c r="AF78" s="395">
        <f t="shared" si="56"/>
        <v>-1.2738996349032425E-2</v>
      </c>
      <c r="AG78" s="386">
        <f t="shared" si="56"/>
        <v>3.3490015316523708E-2</v>
      </c>
      <c r="AI78" s="27">
        <f t="shared" si="57"/>
        <v>3.4013226997078778</v>
      </c>
      <c r="AJ78" s="28">
        <f t="shared" si="57"/>
        <v>3.795498197183591</v>
      </c>
      <c r="AK78" s="402">
        <f t="shared" si="57"/>
        <v>3.5510132698986312</v>
      </c>
      <c r="AL78" s="28">
        <f t="shared" si="57"/>
        <v>3.4727797954177158</v>
      </c>
      <c r="AM78" s="28">
        <f t="shared" si="57"/>
        <v>4.3655675010425457</v>
      </c>
      <c r="AN78" s="402">
        <f t="shared" si="57"/>
        <v>3.7718767543273057</v>
      </c>
      <c r="AO78" s="384">
        <f t="shared" si="58"/>
        <v>2.1008619886603238E-2</v>
      </c>
      <c r="AP78" s="385">
        <f t="shared" si="58"/>
        <v>0.15019617300357788</v>
      </c>
      <c r="AQ78" s="386">
        <f t="shared" si="58"/>
        <v>6.2197313172805857E-2</v>
      </c>
    </row>
    <row r="79" spans="1:43" ht="19.5" customHeight="1">
      <c r="A79" s="8" t="s">
        <v>168</v>
      </c>
      <c r="B79" s="19">
        <v>10286.309999999998</v>
      </c>
      <c r="C79" s="371">
        <v>6654.34</v>
      </c>
      <c r="D79" s="375">
        <v>16940.649999999998</v>
      </c>
      <c r="E79" s="19">
        <v>12047.730000000001</v>
      </c>
      <c r="F79" s="369">
        <v>7386.9800000000005</v>
      </c>
      <c r="G79" s="377">
        <v>19434.710000000003</v>
      </c>
      <c r="H79" s="345">
        <f t="shared" si="43"/>
        <v>2.7379649292860526E-2</v>
      </c>
      <c r="I79" s="323">
        <f t="shared" si="44"/>
        <v>1.1149036114212241E-2</v>
      </c>
      <c r="J79" s="399">
        <f t="shared" si="45"/>
        <v>1.7418881919318504E-2</v>
      </c>
      <c r="K79" s="323">
        <f t="shared" si="46"/>
        <v>2.9192112709473778E-2</v>
      </c>
      <c r="L79" s="323">
        <f t="shared" si="47"/>
        <v>1.2429659789346058E-2</v>
      </c>
      <c r="M79" s="399">
        <f t="shared" si="48"/>
        <v>1.9299466288061128E-2</v>
      </c>
      <c r="N79" s="394">
        <f t="shared" si="49"/>
        <v>0.171239249060159</v>
      </c>
      <c r="O79" s="395">
        <f t="shared" si="49"/>
        <v>0.11009957411253413</v>
      </c>
      <c r="P79" s="386">
        <f t="shared" si="49"/>
        <v>0.14722339461590939</v>
      </c>
      <c r="R79" s="401">
        <v>2084.8180000000002</v>
      </c>
      <c r="S79" s="369">
        <v>1465.915</v>
      </c>
      <c r="T79" s="374">
        <v>3550.7330000000002</v>
      </c>
      <c r="U79" s="19">
        <v>2475.4609999999998</v>
      </c>
      <c r="V79" s="119">
        <v>1741.3800000000003</v>
      </c>
      <c r="W79" s="375">
        <v>4216.8410000000003</v>
      </c>
      <c r="X79" s="345">
        <f t="shared" si="50"/>
        <v>1.7636261125634965E-2</v>
      </c>
      <c r="Y79" s="323">
        <f t="shared" si="51"/>
        <v>7.1890679734305648E-3</v>
      </c>
      <c r="Z79" s="399">
        <f t="shared" si="52"/>
        <v>1.102298150919565E-2</v>
      </c>
      <c r="AA79" s="323">
        <f t="shared" si="53"/>
        <v>2.0780747545843612E-2</v>
      </c>
      <c r="AB79" s="323">
        <f t="shared" si="54"/>
        <v>8.7250383513530552E-3</v>
      </c>
      <c r="AC79" s="399">
        <f t="shared" si="55"/>
        <v>1.3231088711061418E-2</v>
      </c>
      <c r="AE79" s="394">
        <f t="shared" si="56"/>
        <v>0.18737510900232035</v>
      </c>
      <c r="AF79" s="395">
        <f t="shared" si="56"/>
        <v>0.18791335104695728</v>
      </c>
      <c r="AG79" s="386">
        <f t="shared" si="56"/>
        <v>0.18759732145447156</v>
      </c>
      <c r="AI79" s="27">
        <f t="shared" si="57"/>
        <v>2.0267890040257397</v>
      </c>
      <c r="AJ79" s="28">
        <f t="shared" si="57"/>
        <v>2.2029457466856215</v>
      </c>
      <c r="AK79" s="402">
        <f t="shared" si="57"/>
        <v>2.0959839203336359</v>
      </c>
      <c r="AL79" s="28">
        <f t="shared" si="57"/>
        <v>2.0547115514706915</v>
      </c>
      <c r="AM79" s="28">
        <f t="shared" si="57"/>
        <v>2.3573639024337418</v>
      </c>
      <c r="AN79" s="402">
        <f t="shared" si="57"/>
        <v>2.1697473232170688</v>
      </c>
      <c r="AO79" s="384">
        <f t="shared" si="58"/>
        <v>1.3776741135604271E-2</v>
      </c>
      <c r="AP79" s="385">
        <f t="shared" si="58"/>
        <v>7.0096213663203344E-2</v>
      </c>
      <c r="AQ79" s="386">
        <f t="shared" si="58"/>
        <v>3.5192733192195146E-2</v>
      </c>
    </row>
    <row r="80" spans="1:43" ht="19.5" customHeight="1">
      <c r="A80" s="8" t="s">
        <v>169</v>
      </c>
      <c r="B80" s="19">
        <v>1606.83</v>
      </c>
      <c r="C80" s="371">
        <v>8696.7999999999993</v>
      </c>
      <c r="D80" s="375">
        <v>10303.629999999999</v>
      </c>
      <c r="E80" s="19">
        <v>1710.3599999999997</v>
      </c>
      <c r="F80" s="369">
        <v>6990.42</v>
      </c>
      <c r="G80" s="377">
        <v>8700.7799999999988</v>
      </c>
      <c r="H80" s="345">
        <f t="shared" si="43"/>
        <v>4.276989695356944E-3</v>
      </c>
      <c r="I80" s="323">
        <f t="shared" si="44"/>
        <v>1.4571082523297731E-2</v>
      </c>
      <c r="J80" s="399">
        <f t="shared" si="45"/>
        <v>1.0594499875172895E-2</v>
      </c>
      <c r="K80" s="323">
        <f t="shared" si="46"/>
        <v>4.1442679985171944E-3</v>
      </c>
      <c r="L80" s="323">
        <f t="shared" si="47"/>
        <v>1.1762390365838336E-2</v>
      </c>
      <c r="M80" s="399">
        <f t="shared" si="48"/>
        <v>8.6402323620901177E-3</v>
      </c>
      <c r="N80" s="394">
        <f t="shared" si="49"/>
        <v>6.4431209275405452E-2</v>
      </c>
      <c r="O80" s="395">
        <f t="shared" si="49"/>
        <v>-0.19620780057032464</v>
      </c>
      <c r="P80" s="386">
        <f t="shared" si="49"/>
        <v>-0.15556168068923287</v>
      </c>
      <c r="R80" s="401">
        <v>510.77000000000004</v>
      </c>
      <c r="S80" s="369">
        <v>3902.5989999999993</v>
      </c>
      <c r="T80" s="374">
        <v>4413.3689999999997</v>
      </c>
      <c r="U80" s="19">
        <v>521.33600000000001</v>
      </c>
      <c r="V80" s="119">
        <v>3409.0989999999997</v>
      </c>
      <c r="W80" s="375">
        <v>3930.4349999999995</v>
      </c>
      <c r="X80" s="345">
        <f t="shared" si="50"/>
        <v>4.3207959136675579E-3</v>
      </c>
      <c r="Y80" s="323">
        <f t="shared" si="51"/>
        <v>1.9138933351553224E-2</v>
      </c>
      <c r="Z80" s="399">
        <f t="shared" si="52"/>
        <v>1.3700969597054269E-2</v>
      </c>
      <c r="AA80" s="323">
        <f t="shared" si="53"/>
        <v>4.3764582849658822E-3</v>
      </c>
      <c r="AB80" s="323">
        <f t="shared" si="54"/>
        <v>1.7081004443923405E-2</v>
      </c>
      <c r="AC80" s="399">
        <f t="shared" si="55"/>
        <v>1.2332438941392543E-2</v>
      </c>
      <c r="AE80" s="394">
        <f t="shared" si="56"/>
        <v>2.068641462889358E-2</v>
      </c>
      <c r="AF80" s="395">
        <f t="shared" si="56"/>
        <v>-0.12645419116850071</v>
      </c>
      <c r="AG80" s="386">
        <f t="shared" si="56"/>
        <v>-0.10942524860259821</v>
      </c>
      <c r="AI80" s="27">
        <f t="shared" si="57"/>
        <v>3.178743239795125</v>
      </c>
      <c r="AJ80" s="28">
        <f t="shared" si="57"/>
        <v>4.4873965136601965</v>
      </c>
      <c r="AK80" s="402">
        <f t="shared" si="57"/>
        <v>4.2833147152993654</v>
      </c>
      <c r="AL80" s="28">
        <f t="shared" si="57"/>
        <v>3.0481068313103683</v>
      </c>
      <c r="AM80" s="28">
        <f t="shared" si="57"/>
        <v>4.8768156991997618</v>
      </c>
      <c r="AN80" s="402">
        <f t="shared" si="57"/>
        <v>4.517336376738637</v>
      </c>
      <c r="AO80" s="384">
        <f t="shared" si="58"/>
        <v>-4.1096873396159035E-2</v>
      </c>
      <c r="AP80" s="385">
        <f t="shared" si="58"/>
        <v>8.6780649838748253E-2</v>
      </c>
      <c r="AQ80" s="386">
        <f t="shared" si="58"/>
        <v>5.4635644820442662E-2</v>
      </c>
    </row>
    <row r="81" spans="1:43" ht="19.5" customHeight="1">
      <c r="A81" s="8" t="s">
        <v>193</v>
      </c>
      <c r="B81" s="19">
        <v>3914.88</v>
      </c>
      <c r="C81" s="371">
        <v>11377.289999999997</v>
      </c>
      <c r="D81" s="375">
        <v>15292.169999999998</v>
      </c>
      <c r="E81" s="19">
        <v>3959.27</v>
      </c>
      <c r="F81" s="369">
        <v>9538.7999999999993</v>
      </c>
      <c r="G81" s="377">
        <v>13498.07</v>
      </c>
      <c r="H81" s="345">
        <f t="shared" si="43"/>
        <v>1.0420456064772873E-2</v>
      </c>
      <c r="I81" s="323">
        <f t="shared" si="44"/>
        <v>1.9062118420739814E-2</v>
      </c>
      <c r="J81" s="399">
        <f t="shared" si="45"/>
        <v>1.5723865584859189E-2</v>
      </c>
      <c r="K81" s="323">
        <f t="shared" si="46"/>
        <v>9.5934633401676683E-3</v>
      </c>
      <c r="L81" s="323">
        <f t="shared" si="47"/>
        <v>1.6050407446427925E-2</v>
      </c>
      <c r="M81" s="399">
        <f t="shared" si="48"/>
        <v>1.3404138622026735E-2</v>
      </c>
      <c r="N81" s="394">
        <f t="shared" si="49"/>
        <v>1.1338789439267583E-2</v>
      </c>
      <c r="O81" s="395">
        <f t="shared" si="49"/>
        <v>-0.1615929628233084</v>
      </c>
      <c r="P81" s="386">
        <f t="shared" si="49"/>
        <v>-0.11732147890063992</v>
      </c>
      <c r="R81" s="401">
        <v>1035.0290000000002</v>
      </c>
      <c r="S81" s="369">
        <v>2465.1270000000004</v>
      </c>
      <c r="T81" s="374">
        <v>3500.1560000000009</v>
      </c>
      <c r="U81" s="19">
        <v>1124.1079999999999</v>
      </c>
      <c r="V81" s="119">
        <v>2014.26</v>
      </c>
      <c r="W81" s="375">
        <v>3138.3679999999999</v>
      </c>
      <c r="X81" s="345">
        <f t="shared" si="50"/>
        <v>8.7557003616645836E-3</v>
      </c>
      <c r="Y81" s="323">
        <f t="shared" si="51"/>
        <v>1.2089354134543253E-2</v>
      </c>
      <c r="Z81" s="399">
        <f t="shared" si="52"/>
        <v>1.0865969045630922E-2</v>
      </c>
      <c r="AA81" s="323">
        <f t="shared" si="53"/>
        <v>9.4365471975778135E-3</v>
      </c>
      <c r="AB81" s="323">
        <f t="shared" si="54"/>
        <v>1.0092280690944193E-2</v>
      </c>
      <c r="AC81" s="399">
        <f t="shared" si="55"/>
        <v>9.8471878394173259E-3</v>
      </c>
      <c r="AE81" s="394">
        <f t="shared" si="56"/>
        <v>8.606425520444326E-2</v>
      </c>
      <c r="AF81" s="395">
        <f t="shared" si="56"/>
        <v>-0.1828980819243797</v>
      </c>
      <c r="AG81" s="386">
        <f t="shared" si="56"/>
        <v>-0.10336339294591465</v>
      </c>
      <c r="AI81" s="27">
        <f t="shared" si="57"/>
        <v>2.6438332720287727</v>
      </c>
      <c r="AJ81" s="28">
        <f t="shared" si="57"/>
        <v>2.1667084165034036</v>
      </c>
      <c r="AK81" s="402">
        <f t="shared" si="57"/>
        <v>2.2888550153444549</v>
      </c>
      <c r="AL81" s="28">
        <f t="shared" si="57"/>
        <v>2.839179949839238</v>
      </c>
      <c r="AM81" s="28">
        <f t="shared" si="57"/>
        <v>2.1116492640583724</v>
      </c>
      <c r="AN81" s="402">
        <f t="shared" si="57"/>
        <v>2.3250494329930129</v>
      </c>
      <c r="AO81" s="384">
        <f t="shared" si="58"/>
        <v>7.3887669043730606E-2</v>
      </c>
      <c r="AP81" s="385">
        <f t="shared" si="58"/>
        <v>-2.5411426856357874E-2</v>
      </c>
      <c r="AQ81" s="386">
        <f t="shared" si="58"/>
        <v>1.5813329112552392E-2</v>
      </c>
    </row>
    <row r="82" spans="1:43" ht="19.5" customHeight="1">
      <c r="A82" s="8" t="s">
        <v>182</v>
      </c>
      <c r="B82" s="19">
        <v>1478.6499999999996</v>
      </c>
      <c r="C82" s="371">
        <v>4929.59</v>
      </c>
      <c r="D82" s="375">
        <v>6408.24</v>
      </c>
      <c r="E82" s="19">
        <v>1322.57</v>
      </c>
      <c r="F82" s="369">
        <v>3999.53</v>
      </c>
      <c r="G82" s="377">
        <v>5322.1</v>
      </c>
      <c r="H82" s="345">
        <f t="shared" si="43"/>
        <v>3.9358057871956235E-3</v>
      </c>
      <c r="I82" s="323">
        <f t="shared" si="44"/>
        <v>8.2592979827089581E-3</v>
      </c>
      <c r="J82" s="399">
        <f t="shared" si="45"/>
        <v>6.5891436202656691E-3</v>
      </c>
      <c r="K82" s="323">
        <f t="shared" si="46"/>
        <v>3.2046379281548249E-3</v>
      </c>
      <c r="L82" s="323">
        <f t="shared" si="47"/>
        <v>6.7297863561676411E-3</v>
      </c>
      <c r="M82" s="399">
        <f t="shared" si="48"/>
        <v>5.2850641728994213E-3</v>
      </c>
      <c r="N82" s="394">
        <f t="shared" si="49"/>
        <v>-0.10555574341460099</v>
      </c>
      <c r="O82" s="395">
        <f t="shared" si="49"/>
        <v>-0.18866883452782077</v>
      </c>
      <c r="P82" s="386">
        <f t="shared" si="49"/>
        <v>-0.16949115513776006</v>
      </c>
      <c r="R82" s="401">
        <v>669.58500000000015</v>
      </c>
      <c r="S82" s="369">
        <v>2959.9050000000002</v>
      </c>
      <c r="T82" s="374">
        <v>3629.4900000000002</v>
      </c>
      <c r="U82" s="19">
        <v>608.14299999999992</v>
      </c>
      <c r="V82" s="119">
        <v>2254.2019999999998</v>
      </c>
      <c r="W82" s="375">
        <v>2862.3449999999998</v>
      </c>
      <c r="X82" s="345">
        <f t="shared" si="50"/>
        <v>5.6642718480981501E-3</v>
      </c>
      <c r="Y82" s="323">
        <f t="shared" si="51"/>
        <v>1.4515819975849213E-2</v>
      </c>
      <c r="Z82" s="399">
        <f t="shared" si="52"/>
        <v>1.126747664716286E-2</v>
      </c>
      <c r="AA82" s="323">
        <f t="shared" si="53"/>
        <v>5.1051768356568626E-3</v>
      </c>
      <c r="AB82" s="323">
        <f t="shared" si="54"/>
        <v>1.129448994573083E-2</v>
      </c>
      <c r="AC82" s="399">
        <f t="shared" si="55"/>
        <v>8.9811165791318891E-3</v>
      </c>
      <c r="AE82" s="394">
        <f t="shared" si="56"/>
        <v>-9.176131484426954E-2</v>
      </c>
      <c r="AF82" s="395">
        <f t="shared" si="56"/>
        <v>-0.23842082769548359</v>
      </c>
      <c r="AG82" s="386">
        <f t="shared" si="56"/>
        <v>-0.21136440656951813</v>
      </c>
      <c r="AI82" s="27">
        <f t="shared" si="57"/>
        <v>4.5283535657525462</v>
      </c>
      <c r="AJ82" s="28">
        <f t="shared" si="57"/>
        <v>6.004363446047237</v>
      </c>
      <c r="AK82" s="402">
        <f t="shared" si="57"/>
        <v>5.6637860005243255</v>
      </c>
      <c r="AL82" s="28">
        <f t="shared" si="57"/>
        <v>4.5981914000771225</v>
      </c>
      <c r="AM82" s="28">
        <f t="shared" si="57"/>
        <v>5.6361672496518338</v>
      </c>
      <c r="AN82" s="402">
        <f t="shared" si="57"/>
        <v>5.3782247609026506</v>
      </c>
      <c r="AO82" s="384">
        <f t="shared" si="58"/>
        <v>1.5422345740127784E-2</v>
      </c>
      <c r="AP82" s="385">
        <f t="shared" si="58"/>
        <v>-6.1321437268723689E-2</v>
      </c>
      <c r="AQ82" s="386">
        <f t="shared" si="58"/>
        <v>-5.0418790468997068E-2</v>
      </c>
    </row>
    <row r="83" spans="1:43" ht="19.5" customHeight="1">
      <c r="A83" s="8" t="s">
        <v>183</v>
      </c>
      <c r="B83" s="19">
        <v>2829.2100000000005</v>
      </c>
      <c r="C83" s="371">
        <v>4290.9100000000008</v>
      </c>
      <c r="D83" s="375">
        <v>7120.1200000000008</v>
      </c>
      <c r="E83" s="19">
        <v>3295.8300000000004</v>
      </c>
      <c r="F83" s="369">
        <v>5020.68</v>
      </c>
      <c r="G83" s="377">
        <v>8316.51</v>
      </c>
      <c r="H83" s="345">
        <f t="shared" si="43"/>
        <v>7.5306672242868395E-3</v>
      </c>
      <c r="I83" s="323">
        <f t="shared" si="44"/>
        <v>7.1892194496876415E-3</v>
      </c>
      <c r="J83" s="399">
        <f t="shared" si="45"/>
        <v>7.3211198821401821E-3</v>
      </c>
      <c r="K83" s="323">
        <f t="shared" si="46"/>
        <v>7.9859227282869857E-3</v>
      </c>
      <c r="L83" s="323">
        <f t="shared" si="47"/>
        <v>8.4480185828544226E-3</v>
      </c>
      <c r="M83" s="399">
        <f t="shared" si="48"/>
        <v>8.2586364488754001E-3</v>
      </c>
      <c r="N83" s="394">
        <f t="shared" si="49"/>
        <v>0.16492943259779225</v>
      </c>
      <c r="O83" s="395">
        <f t="shared" si="49"/>
        <v>0.17007348091663527</v>
      </c>
      <c r="P83" s="386">
        <f t="shared" si="49"/>
        <v>0.16802947141340305</v>
      </c>
      <c r="R83" s="401">
        <v>959.56799999999987</v>
      </c>
      <c r="S83" s="369">
        <v>1289.6209999999999</v>
      </c>
      <c r="T83" s="374">
        <v>2249.1889999999999</v>
      </c>
      <c r="U83" s="19">
        <v>1066.5620000000004</v>
      </c>
      <c r="V83" s="119">
        <v>1517.2460000000003</v>
      </c>
      <c r="W83" s="375">
        <v>2583.8080000000009</v>
      </c>
      <c r="X83" s="345">
        <f t="shared" si="50"/>
        <v>8.1173473251877556E-3</v>
      </c>
      <c r="Y83" s="323">
        <f t="shared" si="51"/>
        <v>6.3244956419461554E-3</v>
      </c>
      <c r="Z83" s="399">
        <f t="shared" si="52"/>
        <v>6.9824367976094662E-3</v>
      </c>
      <c r="AA83" s="323">
        <f t="shared" si="53"/>
        <v>8.9534659055384297E-3</v>
      </c>
      <c r="AB83" s="323">
        <f t="shared" si="54"/>
        <v>7.6020337539405621E-3</v>
      </c>
      <c r="AC83" s="399">
        <f t="shared" si="55"/>
        <v>8.1071571966669347E-3</v>
      </c>
      <c r="AE83" s="394">
        <f t="shared" si="56"/>
        <v>0.11150225935004136</v>
      </c>
      <c r="AF83" s="395">
        <f t="shared" si="56"/>
        <v>0.17650534536891108</v>
      </c>
      <c r="AG83" s="386">
        <f t="shared" si="56"/>
        <v>0.14877318002177722</v>
      </c>
      <c r="AI83" s="27">
        <f t="shared" si="57"/>
        <v>3.3916464313359551</v>
      </c>
      <c r="AJ83" s="28">
        <f t="shared" si="57"/>
        <v>3.0054720327389752</v>
      </c>
      <c r="AK83" s="402">
        <f t="shared" si="57"/>
        <v>3.1589200743807684</v>
      </c>
      <c r="AL83" s="28">
        <f t="shared" si="57"/>
        <v>3.23609530831384</v>
      </c>
      <c r="AM83" s="28">
        <f t="shared" si="57"/>
        <v>3.0219930367997967</v>
      </c>
      <c r="AN83" s="402">
        <f t="shared" si="57"/>
        <v>3.1068416920078263</v>
      </c>
      <c r="AO83" s="384">
        <f>(AL83-AI83)/AI83</f>
        <v>-4.5863012602066613E-2</v>
      </c>
      <c r="AP83" s="385">
        <f>(AM83-AJ83)/AJ83</f>
        <v>5.496974811562424E-3</v>
      </c>
      <c r="AQ83" s="386">
        <f>(AN83-AK83)/AK83</f>
        <v>-1.6486134864665984E-2</v>
      </c>
    </row>
    <row r="84" spans="1:43" ht="19.5" customHeight="1">
      <c r="A84" s="8" t="s">
        <v>181</v>
      </c>
      <c r="B84" s="19">
        <v>1035.1500000000001</v>
      </c>
      <c r="C84" s="371">
        <v>4703.0999999999995</v>
      </c>
      <c r="D84" s="375">
        <v>5738.25</v>
      </c>
      <c r="E84" s="19">
        <v>1426.9799999999996</v>
      </c>
      <c r="F84" s="369">
        <v>4691.6000000000004</v>
      </c>
      <c r="G84" s="377">
        <v>6118.58</v>
      </c>
      <c r="H84" s="345">
        <f t="shared" si="43"/>
        <v>2.7553169178747851E-3</v>
      </c>
      <c r="I84" s="323">
        <f t="shared" si="44"/>
        <v>7.8798245579203337E-3</v>
      </c>
      <c r="J84" s="399">
        <f t="shared" si="45"/>
        <v>5.9002399065873744E-3</v>
      </c>
      <c r="K84" s="323">
        <f t="shared" si="46"/>
        <v>3.4576273699829653E-3</v>
      </c>
      <c r="L84" s="323">
        <f t="shared" si="47"/>
        <v>7.8942939966936375E-3</v>
      </c>
      <c r="M84" s="399">
        <f t="shared" si="48"/>
        <v>6.0760015683694298E-3</v>
      </c>
      <c r="N84" s="394">
        <f t="shared" si="49"/>
        <v>0.37852485147080078</v>
      </c>
      <c r="O84" s="395">
        <f t="shared" si="49"/>
        <v>-2.4451957219704221E-3</v>
      </c>
      <c r="P84" s="386">
        <f t="shared" si="49"/>
        <v>6.6279789134317937E-2</v>
      </c>
      <c r="R84" s="401">
        <v>340.82100000000003</v>
      </c>
      <c r="S84" s="369">
        <v>1453.3950000000004</v>
      </c>
      <c r="T84" s="374">
        <v>1794.2160000000003</v>
      </c>
      <c r="U84" s="19">
        <v>513.80799999999999</v>
      </c>
      <c r="V84" s="119">
        <v>1486.086</v>
      </c>
      <c r="W84" s="375">
        <v>1999.894</v>
      </c>
      <c r="X84" s="345">
        <f t="shared" si="50"/>
        <v>2.8831332773892179E-3</v>
      </c>
      <c r="Y84" s="323">
        <f t="shared" si="51"/>
        <v>7.1276680075202997E-3</v>
      </c>
      <c r="Z84" s="399">
        <f t="shared" si="52"/>
        <v>5.5700075988543733E-3</v>
      </c>
      <c r="AA84" s="323">
        <f t="shared" si="53"/>
        <v>4.3132629983000407E-3</v>
      </c>
      <c r="AB84" s="323">
        <f t="shared" si="54"/>
        <v>7.4459091889242171E-3</v>
      </c>
      <c r="AC84" s="399">
        <f t="shared" si="55"/>
        <v>6.2750231575531218E-3</v>
      </c>
      <c r="AE84" s="394">
        <f t="shared" si="56"/>
        <v>0.50755968675639107</v>
      </c>
      <c r="AF84" s="395">
        <f t="shared" si="56"/>
        <v>2.2492852940872624E-2</v>
      </c>
      <c r="AG84" s="386">
        <f t="shared" si="56"/>
        <v>0.11463391252781138</v>
      </c>
      <c r="AI84" s="27">
        <f t="shared" si="57"/>
        <v>3.2924793508187218</v>
      </c>
      <c r="AJ84" s="28">
        <f t="shared" si="57"/>
        <v>3.0902915098552031</v>
      </c>
      <c r="AK84" s="402">
        <f t="shared" si="57"/>
        <v>3.1267651287413418</v>
      </c>
      <c r="AL84" s="28">
        <f t="shared" si="57"/>
        <v>3.6006671431975228</v>
      </c>
      <c r="AM84" s="28">
        <f t="shared" si="57"/>
        <v>3.1675462528774827</v>
      </c>
      <c r="AN84" s="402">
        <f t="shared" si="57"/>
        <v>3.2685590447456763</v>
      </c>
      <c r="AO84" s="384">
        <f t="shared" ref="AO84:AQ97" si="71">(AL84-AI84)/AI84</f>
        <v>9.3603561189279968E-2</v>
      </c>
      <c r="AP84" s="385">
        <f t="shared" si="71"/>
        <v>2.4999176542377207E-2</v>
      </c>
      <c r="AQ84" s="386">
        <f t="shared" si="71"/>
        <v>4.5348438455117553E-2</v>
      </c>
    </row>
    <row r="85" spans="1:43" ht="19.5" customHeight="1">
      <c r="A85" s="8" t="s">
        <v>180</v>
      </c>
      <c r="B85" s="19">
        <v>742.42</v>
      </c>
      <c r="C85" s="371">
        <v>7254.8900000000021</v>
      </c>
      <c r="D85" s="375">
        <v>7997.3100000000022</v>
      </c>
      <c r="E85" s="19">
        <v>740.26</v>
      </c>
      <c r="F85" s="369">
        <v>6732.1200000000017</v>
      </c>
      <c r="G85" s="377">
        <v>7472.3800000000019</v>
      </c>
      <c r="H85" s="345">
        <f t="shared" si="43"/>
        <v>1.9761410289992733E-3</v>
      </c>
      <c r="I85" s="323">
        <f t="shared" si="44"/>
        <v>1.2155229611747713E-2</v>
      </c>
      <c r="J85" s="399">
        <f t="shared" si="45"/>
        <v>8.2230728196488988E-3</v>
      </c>
      <c r="K85" s="323">
        <f t="shared" si="46"/>
        <v>1.7936784235963999E-3</v>
      </c>
      <c r="L85" s="323">
        <f t="shared" si="47"/>
        <v>1.1327763343213655E-2</v>
      </c>
      <c r="M85" s="399">
        <f t="shared" si="48"/>
        <v>7.4203806437853834E-3</v>
      </c>
      <c r="N85" s="394">
        <f t="shared" si="49"/>
        <v>-2.9094043802698854E-3</v>
      </c>
      <c r="O85" s="395">
        <f t="shared" si="49"/>
        <v>-7.2057605284160095E-2</v>
      </c>
      <c r="P85" s="386">
        <f t="shared" si="49"/>
        <v>-6.5638320885397727E-2</v>
      </c>
      <c r="R85" s="401">
        <v>271.3959999999999</v>
      </c>
      <c r="S85" s="369">
        <v>1793.7850000000001</v>
      </c>
      <c r="T85" s="374">
        <v>2065.181</v>
      </c>
      <c r="U85" s="19">
        <v>291.66199999999992</v>
      </c>
      <c r="V85" s="119">
        <v>1679.5740000000005</v>
      </c>
      <c r="W85" s="375">
        <v>1971.2360000000003</v>
      </c>
      <c r="X85" s="345">
        <f t="shared" si="50"/>
        <v>2.2958410395789103E-3</v>
      </c>
      <c r="Y85" s="323">
        <f t="shared" si="51"/>
        <v>8.7969918410822912E-3</v>
      </c>
      <c r="Z85" s="399">
        <f t="shared" si="52"/>
        <v>6.4111979065004836E-3</v>
      </c>
      <c r="AA85" s="323">
        <f t="shared" si="53"/>
        <v>2.4484144127965815E-3</v>
      </c>
      <c r="AB85" s="323">
        <f t="shared" si="54"/>
        <v>8.4153645751848857E-3</v>
      </c>
      <c r="AC85" s="399">
        <f t="shared" si="55"/>
        <v>6.1851035849911978E-3</v>
      </c>
      <c r="AE85" s="394">
        <f t="shared" si="56"/>
        <v>7.4673171306872718E-2</v>
      </c>
      <c r="AF85" s="395">
        <f t="shared" si="56"/>
        <v>-6.3670395281485548E-2</v>
      </c>
      <c r="AG85" s="386">
        <f t="shared" si="56"/>
        <v>-4.5489959475706832E-2</v>
      </c>
      <c r="AI85" s="27">
        <f t="shared" si="57"/>
        <v>3.6555588480913759</v>
      </c>
      <c r="AJ85" s="28">
        <f t="shared" si="57"/>
        <v>2.4725185357738018</v>
      </c>
      <c r="AK85" s="402">
        <f t="shared" si="57"/>
        <v>2.5823445633594289</v>
      </c>
      <c r="AL85" s="28">
        <f t="shared" si="57"/>
        <v>3.9399940561424356</v>
      </c>
      <c r="AM85" s="28">
        <f t="shared" si="57"/>
        <v>2.4948664016684194</v>
      </c>
      <c r="AN85" s="402">
        <f t="shared" si="57"/>
        <v>2.6380296505263381</v>
      </c>
      <c r="AO85" s="384">
        <f t="shared" si="71"/>
        <v>7.7808953396979991E-2</v>
      </c>
      <c r="AP85" s="385">
        <f t="shared" si="71"/>
        <v>9.0385028752165333E-3</v>
      </c>
      <c r="AQ85" s="386">
        <f t="shared" si="71"/>
        <v>2.1563771139226778E-2</v>
      </c>
    </row>
    <row r="86" spans="1:43" ht="19.5" customHeight="1">
      <c r="A86" s="8" t="s">
        <v>184</v>
      </c>
      <c r="B86" s="19">
        <v>1850.8600000000001</v>
      </c>
      <c r="C86" s="371">
        <v>5228.3200000000015</v>
      </c>
      <c r="D86" s="375">
        <v>7079.1800000000021</v>
      </c>
      <c r="E86" s="19">
        <v>2130.2399999999998</v>
      </c>
      <c r="F86" s="369">
        <v>4312.28</v>
      </c>
      <c r="G86" s="377">
        <v>6442.5199999999995</v>
      </c>
      <c r="H86" s="345">
        <f t="shared" si="43"/>
        <v>4.9265380578831326E-3</v>
      </c>
      <c r="I86" s="323">
        <f t="shared" si="44"/>
        <v>8.7598061560813199E-3</v>
      </c>
      <c r="J86" s="399">
        <f t="shared" si="45"/>
        <v>7.2790241522964708E-3</v>
      </c>
      <c r="K86" s="323">
        <f t="shared" si="46"/>
        <v>5.1616533718990554E-3</v>
      </c>
      <c r="L86" s="323">
        <f t="shared" si="47"/>
        <v>7.2560333609135554E-3</v>
      </c>
      <c r="M86" s="399">
        <f t="shared" si="48"/>
        <v>6.3976873104954765E-3</v>
      </c>
      <c r="N86" s="394">
        <f t="shared" si="49"/>
        <v>0.15094604670261372</v>
      </c>
      <c r="O86" s="395">
        <f t="shared" si="49"/>
        <v>-0.17520733237445327</v>
      </c>
      <c r="P86" s="386">
        <f t="shared" si="49"/>
        <v>-8.9934144915089373E-2</v>
      </c>
      <c r="R86" s="401">
        <v>348.2639999999999</v>
      </c>
      <c r="S86" s="369">
        <v>741.17899999999975</v>
      </c>
      <c r="T86" s="374">
        <v>1089.4429999999998</v>
      </c>
      <c r="U86" s="19">
        <v>527.4129999999999</v>
      </c>
      <c r="V86" s="119">
        <v>890.80200000000002</v>
      </c>
      <c r="W86" s="375">
        <v>1418.2149999999999</v>
      </c>
      <c r="X86" s="345">
        <f t="shared" si="50"/>
        <v>2.9460964192836656E-3</v>
      </c>
      <c r="Y86" s="323">
        <f t="shared" si="51"/>
        <v>3.634853461134712E-3</v>
      </c>
      <c r="Z86" s="399">
        <f t="shared" si="52"/>
        <v>3.3820932309815001E-3</v>
      </c>
      <c r="AA86" s="323">
        <f t="shared" si="53"/>
        <v>4.4274728648102382E-3</v>
      </c>
      <c r="AB86" s="323">
        <f t="shared" si="54"/>
        <v>4.4632886638539563E-3</v>
      </c>
      <c r="AC86" s="399">
        <f t="shared" si="55"/>
        <v>4.4499018284915098E-3</v>
      </c>
      <c r="AE86" s="394">
        <f t="shared" si="56"/>
        <v>0.51440573817563706</v>
      </c>
      <c r="AF86" s="395">
        <f t="shared" si="56"/>
        <v>0.20187161266036993</v>
      </c>
      <c r="AG86" s="386">
        <f t="shared" si="56"/>
        <v>0.3017799003711073</v>
      </c>
      <c r="AI86" s="27">
        <f t="shared" si="57"/>
        <v>1.8816334028505661</v>
      </c>
      <c r="AJ86" s="28">
        <f t="shared" si="57"/>
        <v>1.4176236343605586</v>
      </c>
      <c r="AK86" s="402">
        <f t="shared" si="57"/>
        <v>1.538939538195101</v>
      </c>
      <c r="AL86" s="28">
        <f t="shared" si="57"/>
        <v>2.4758384031846177</v>
      </c>
      <c r="AM86" s="28">
        <f t="shared" si="57"/>
        <v>2.0657332084187487</v>
      </c>
      <c r="AN86" s="402">
        <f t="shared" si="57"/>
        <v>2.2013358126944116</v>
      </c>
      <c r="AO86" s="384">
        <f t="shared" si="71"/>
        <v>0.31579211946060548</v>
      </c>
      <c r="AP86" s="385">
        <f t="shared" si="71"/>
        <v>0.45718028279807155</v>
      </c>
      <c r="AQ86" s="386">
        <f t="shared" si="71"/>
        <v>0.43042384581020132</v>
      </c>
    </row>
    <row r="87" spans="1:43" ht="19.5" customHeight="1">
      <c r="A87" s="8" t="s">
        <v>186</v>
      </c>
      <c r="B87" s="19">
        <v>5127.8500000000004</v>
      </c>
      <c r="C87" s="371">
        <v>2504.8700000000003</v>
      </c>
      <c r="D87" s="375">
        <v>7632.7200000000012</v>
      </c>
      <c r="E87" s="19">
        <v>4224.1900000000005</v>
      </c>
      <c r="F87" s="369">
        <v>1180.07</v>
      </c>
      <c r="G87" s="377">
        <v>5404.26</v>
      </c>
      <c r="H87" s="345">
        <f t="shared" si="43"/>
        <v>1.36490864679749E-2</v>
      </c>
      <c r="I87" s="323">
        <f t="shared" si="44"/>
        <v>4.1967927835678404E-3</v>
      </c>
      <c r="J87" s="399">
        <f t="shared" si="45"/>
        <v>7.8481905005546287E-3</v>
      </c>
      <c r="K87" s="323">
        <f t="shared" si="46"/>
        <v>1.0235374679398694E-2</v>
      </c>
      <c r="L87" s="323">
        <f t="shared" si="47"/>
        <v>1.9856380588025961E-3</v>
      </c>
      <c r="M87" s="399">
        <f t="shared" si="48"/>
        <v>5.3666524317531475E-3</v>
      </c>
      <c r="N87" s="394">
        <f t="shared" si="49"/>
        <v>-0.17622590364382729</v>
      </c>
      <c r="O87" s="395">
        <f t="shared" si="49"/>
        <v>-0.52888972281994684</v>
      </c>
      <c r="P87" s="386">
        <f t="shared" si="49"/>
        <v>-0.29196145017765629</v>
      </c>
      <c r="R87" s="401">
        <v>1238.4379999999999</v>
      </c>
      <c r="S87" s="369">
        <v>897.31499999999994</v>
      </c>
      <c r="T87" s="374">
        <v>2135.7529999999997</v>
      </c>
      <c r="U87" s="19">
        <v>962.69899999999996</v>
      </c>
      <c r="V87" s="119">
        <v>394.23599999999999</v>
      </c>
      <c r="W87" s="375">
        <v>1356.9349999999999</v>
      </c>
      <c r="X87" s="345">
        <f t="shared" si="50"/>
        <v>1.0476413747343465E-2</v>
      </c>
      <c r="Y87" s="323">
        <f t="shared" si="51"/>
        <v>4.4005679241830853E-3</v>
      </c>
      <c r="Z87" s="399">
        <f t="shared" si="52"/>
        <v>6.6302833322610102E-3</v>
      </c>
      <c r="AA87" s="323">
        <f t="shared" si="53"/>
        <v>8.0815673854833913E-3</v>
      </c>
      <c r="AB87" s="323">
        <f t="shared" si="54"/>
        <v>1.975286393253639E-3</v>
      </c>
      <c r="AC87" s="399">
        <f t="shared" si="55"/>
        <v>4.2576249282683708E-3</v>
      </c>
      <c r="AE87" s="394">
        <f t="shared" si="56"/>
        <v>-0.22265062926040702</v>
      </c>
      <c r="AF87" s="395">
        <f t="shared" si="56"/>
        <v>-0.56064927032313061</v>
      </c>
      <c r="AG87" s="386">
        <f t="shared" si="56"/>
        <v>-0.36465733631183</v>
      </c>
      <c r="AI87" s="27">
        <f t="shared" si="57"/>
        <v>2.4151213471532902</v>
      </c>
      <c r="AJ87" s="28">
        <f t="shared" si="57"/>
        <v>3.5822817152187532</v>
      </c>
      <c r="AK87" s="402">
        <f t="shared" si="57"/>
        <v>2.7981545242063111</v>
      </c>
      <c r="AL87" s="28">
        <f t="shared" si="57"/>
        <v>2.2790144382710054</v>
      </c>
      <c r="AM87" s="28">
        <f t="shared" si="57"/>
        <v>3.3407848686942296</v>
      </c>
      <c r="AN87" s="402">
        <f t="shared" si="57"/>
        <v>2.5108618016157624</v>
      </c>
      <c r="AO87" s="384">
        <f t="shared" si="71"/>
        <v>-5.6356136739346203E-2</v>
      </c>
      <c r="AP87" s="385">
        <f t="shared" si="71"/>
        <v>-6.7414253183540163E-2</v>
      </c>
      <c r="AQ87" s="386">
        <f t="shared" si="71"/>
        <v>-0.10267221488492971</v>
      </c>
    </row>
    <row r="88" spans="1:43" ht="19.5" customHeight="1">
      <c r="A88" s="8" t="s">
        <v>231</v>
      </c>
      <c r="B88" s="19">
        <v>181.89</v>
      </c>
      <c r="C88" s="371">
        <v>285.68</v>
      </c>
      <c r="D88" s="375">
        <v>467.57</v>
      </c>
      <c r="E88" s="19">
        <v>190.27999999999997</v>
      </c>
      <c r="F88" s="369">
        <v>331</v>
      </c>
      <c r="G88" s="377">
        <v>521.28</v>
      </c>
      <c r="H88" s="345">
        <f t="shared" si="43"/>
        <v>4.8414683301187717E-4</v>
      </c>
      <c r="I88" s="323">
        <f t="shared" si="44"/>
        <v>4.7864350741142674E-4</v>
      </c>
      <c r="J88" s="399">
        <f t="shared" si="45"/>
        <v>4.8076942850573933E-4</v>
      </c>
      <c r="K88" s="323">
        <f t="shared" si="46"/>
        <v>4.6105575127917617E-4</v>
      </c>
      <c r="L88" s="323">
        <f t="shared" si="47"/>
        <v>5.5695526321630014E-4</v>
      </c>
      <c r="M88" s="399">
        <f t="shared" si="48"/>
        <v>5.1765247779053572E-4</v>
      </c>
      <c r="N88" s="394">
        <f t="shared" si="49"/>
        <v>4.6126779921930768E-2</v>
      </c>
      <c r="O88" s="395">
        <f t="shared" si="49"/>
        <v>0.1586390366844021</v>
      </c>
      <c r="P88" s="386">
        <f t="shared" si="49"/>
        <v>0.11487050067369588</v>
      </c>
      <c r="R88" s="401">
        <v>79.047999999999988</v>
      </c>
      <c r="S88" s="369">
        <v>456.56700000000001</v>
      </c>
      <c r="T88" s="374">
        <v>535.61500000000001</v>
      </c>
      <c r="U88" s="19">
        <v>116.79799999999999</v>
      </c>
      <c r="V88" s="119">
        <v>1175.2030000000007</v>
      </c>
      <c r="W88" s="375">
        <v>1292.0010000000007</v>
      </c>
      <c r="X88" s="345">
        <f t="shared" si="50"/>
        <v>6.6869682123772548E-4</v>
      </c>
      <c r="Y88" s="323">
        <f t="shared" si="51"/>
        <v>2.2390733415138483E-3</v>
      </c>
      <c r="Z88" s="399">
        <f t="shared" si="52"/>
        <v>1.662776176369169E-3</v>
      </c>
      <c r="AA88" s="323">
        <f t="shared" si="53"/>
        <v>9.8048393889438876E-4</v>
      </c>
      <c r="AB88" s="323">
        <f t="shared" si="54"/>
        <v>5.8882560070893011E-3</v>
      </c>
      <c r="AC88" s="399">
        <f t="shared" si="55"/>
        <v>4.053882953087411E-3</v>
      </c>
      <c r="AE88" s="394">
        <f t="shared" si="56"/>
        <v>0.47755793947980979</v>
      </c>
      <c r="AF88" s="395">
        <f t="shared" si="56"/>
        <v>1.5739989968613601</v>
      </c>
      <c r="AG88" s="386">
        <f t="shared" si="56"/>
        <v>1.4121822577784429</v>
      </c>
      <c r="AI88" s="27">
        <f t="shared" si="57"/>
        <v>4.3459233602726925</v>
      </c>
      <c r="AJ88" s="28">
        <f t="shared" si="57"/>
        <v>15.981762811537383</v>
      </c>
      <c r="AK88" s="402">
        <f t="shared" si="57"/>
        <v>11.455290116987831</v>
      </c>
      <c r="AL88" s="28">
        <f t="shared" si="57"/>
        <v>6.1382173638848014</v>
      </c>
      <c r="AM88" s="28">
        <f t="shared" si="57"/>
        <v>35.504622356495489</v>
      </c>
      <c r="AN88" s="402">
        <f t="shared" si="57"/>
        <v>24.785163443830584</v>
      </c>
      <c r="AO88" s="384">
        <f t="shared" si="71"/>
        <v>0.41240810180777054</v>
      </c>
      <c r="AP88" s="385">
        <f t="shared" si="71"/>
        <v>1.2215710979557506</v>
      </c>
      <c r="AQ88" s="386">
        <f t="shared" si="71"/>
        <v>1.1636434512535807</v>
      </c>
    </row>
    <row r="89" spans="1:43" ht="19.5" customHeight="1">
      <c r="A89" s="8" t="s">
        <v>185</v>
      </c>
      <c r="B89" s="19">
        <v>1177.6200000000001</v>
      </c>
      <c r="C89" s="371">
        <v>1710.0700000000002</v>
      </c>
      <c r="D89" s="375">
        <v>2887.6900000000005</v>
      </c>
      <c r="E89" s="19">
        <v>1844.89</v>
      </c>
      <c r="F89" s="369">
        <v>1845.7700000000002</v>
      </c>
      <c r="G89" s="377">
        <v>3690.6600000000003</v>
      </c>
      <c r="H89" s="345">
        <f t="shared" si="43"/>
        <v>3.1345373219607833E-3</v>
      </c>
      <c r="I89" s="323">
        <f t="shared" si="44"/>
        <v>2.8651424766138987E-3</v>
      </c>
      <c r="J89" s="399">
        <f t="shared" si="45"/>
        <v>2.9692090403613119E-3</v>
      </c>
      <c r="K89" s="323">
        <f t="shared" si="46"/>
        <v>4.470239357669957E-3</v>
      </c>
      <c r="L89" s="323">
        <f t="shared" si="47"/>
        <v>3.1057743691442611E-3</v>
      </c>
      <c r="M89" s="399">
        <f t="shared" si="48"/>
        <v>3.6649771594582927E-3</v>
      </c>
      <c r="N89" s="394">
        <f t="shared" si="49"/>
        <v>0.56662590648935984</v>
      </c>
      <c r="O89" s="395">
        <f t="shared" si="49"/>
        <v>7.9353476758261376E-2</v>
      </c>
      <c r="P89" s="386">
        <f t="shared" si="49"/>
        <v>0.27806655146501169</v>
      </c>
      <c r="R89" s="401">
        <v>398.33499999999992</v>
      </c>
      <c r="S89" s="369">
        <v>504.68999999999994</v>
      </c>
      <c r="T89" s="374">
        <v>903.02499999999986</v>
      </c>
      <c r="U89" s="19">
        <v>673.57100000000003</v>
      </c>
      <c r="V89" s="119">
        <v>566.92999999999984</v>
      </c>
      <c r="W89" s="375">
        <v>1240.5009999999997</v>
      </c>
      <c r="X89" s="345">
        <f t="shared" si="50"/>
        <v>3.369665877539335E-3</v>
      </c>
      <c r="Y89" s="323">
        <f t="shared" si="51"/>
        <v>2.4750757823684671E-3</v>
      </c>
      <c r="Z89" s="399">
        <f t="shared" si="52"/>
        <v>2.8033726775123337E-3</v>
      </c>
      <c r="AA89" s="323">
        <f t="shared" si="53"/>
        <v>5.6544251374598224E-3</v>
      </c>
      <c r="AB89" s="323">
        <f t="shared" si="54"/>
        <v>2.840555187571113E-3</v>
      </c>
      <c r="AC89" s="399">
        <f t="shared" si="55"/>
        <v>3.8922925424886537E-3</v>
      </c>
      <c r="AE89" s="394">
        <f t="shared" si="56"/>
        <v>0.69096614658516109</v>
      </c>
      <c r="AF89" s="395">
        <f t="shared" si="56"/>
        <v>0.12332322812023203</v>
      </c>
      <c r="AG89" s="386">
        <f t="shared" si="56"/>
        <v>0.37371722820519915</v>
      </c>
      <c r="AI89" s="27">
        <f t="shared" si="57"/>
        <v>3.3825427557276533</v>
      </c>
      <c r="AJ89" s="28">
        <f t="shared" si="57"/>
        <v>2.9512826960299865</v>
      </c>
      <c r="AK89" s="402">
        <f t="shared" si="57"/>
        <v>3.1271535379490172</v>
      </c>
      <c r="AL89" s="28">
        <f t="shared" si="57"/>
        <v>3.6510090032468061</v>
      </c>
      <c r="AM89" s="28">
        <f t="shared" si="57"/>
        <v>3.0715094513400896</v>
      </c>
      <c r="AN89" s="402">
        <f t="shared" si="57"/>
        <v>3.3611901394330546</v>
      </c>
      <c r="AO89" s="384">
        <f t="shared" si="71"/>
        <v>7.9368175631944177E-2</v>
      </c>
      <c r="AP89" s="385">
        <f t="shared" si="71"/>
        <v>4.0737119311487845E-2</v>
      </c>
      <c r="AQ89" s="386">
        <f t="shared" si="71"/>
        <v>7.4840137730344133E-2</v>
      </c>
    </row>
    <row r="90" spans="1:43" ht="19.5" customHeight="1">
      <c r="A90" s="8" t="s">
        <v>187</v>
      </c>
      <c r="B90" s="19">
        <v>2892.7000000000003</v>
      </c>
      <c r="C90" s="371">
        <v>2576.3000000000006</v>
      </c>
      <c r="D90" s="375">
        <v>5469.0000000000009</v>
      </c>
      <c r="E90" s="19">
        <v>2828.4300000000003</v>
      </c>
      <c r="F90" s="369">
        <v>2458.12</v>
      </c>
      <c r="G90" s="377">
        <v>5286.55</v>
      </c>
      <c r="H90" s="345">
        <f t="shared" si="43"/>
        <v>7.6996621246547764E-3</v>
      </c>
      <c r="I90" s="323">
        <f t="shared" si="44"/>
        <v>4.3164704149540011E-3</v>
      </c>
      <c r="J90" s="399">
        <f t="shared" si="45"/>
        <v>5.6233890208907521E-3</v>
      </c>
      <c r="K90" s="323">
        <f t="shared" si="46"/>
        <v>6.8533945690065195E-3</v>
      </c>
      <c r="L90" s="323">
        <f t="shared" si="47"/>
        <v>4.1361416060944163E-3</v>
      </c>
      <c r="M90" s="399">
        <f t="shared" si="48"/>
        <v>5.2497615608954051E-3</v>
      </c>
      <c r="N90" s="394">
        <f t="shared" si="49"/>
        <v>-2.221799702699899E-2</v>
      </c>
      <c r="O90" s="395">
        <f t="shared" si="49"/>
        <v>-4.5871986958040879E-2</v>
      </c>
      <c r="P90" s="386">
        <f t="shared" si="49"/>
        <v>-3.3360760650941797E-2</v>
      </c>
      <c r="R90" s="401">
        <v>596.16800000000001</v>
      </c>
      <c r="S90" s="369">
        <v>578.404</v>
      </c>
      <c r="T90" s="374">
        <v>1174.5720000000001</v>
      </c>
      <c r="U90" s="19">
        <v>572.00499999999988</v>
      </c>
      <c r="V90" s="119">
        <v>518.60900000000004</v>
      </c>
      <c r="W90" s="375">
        <v>1090.614</v>
      </c>
      <c r="X90" s="345">
        <f t="shared" si="50"/>
        <v>5.043209777902697E-3</v>
      </c>
      <c r="Y90" s="323">
        <f t="shared" si="51"/>
        <v>2.8365803420417504E-3</v>
      </c>
      <c r="Z90" s="399">
        <f t="shared" si="52"/>
        <v>3.6463697600520664E-3</v>
      </c>
      <c r="AA90" s="323">
        <f t="shared" si="53"/>
        <v>4.8018092387479647E-3</v>
      </c>
      <c r="AB90" s="323">
        <f t="shared" si="54"/>
        <v>2.5984468722259676E-3</v>
      </c>
      <c r="AC90" s="399">
        <f t="shared" si="55"/>
        <v>3.4219954187330133E-3</v>
      </c>
      <c r="AE90" s="394">
        <f t="shared" si="56"/>
        <v>-4.0530521597939045E-2</v>
      </c>
      <c r="AF90" s="395">
        <f t="shared" si="56"/>
        <v>-0.10337929889834779</v>
      </c>
      <c r="AG90" s="386">
        <f t="shared" si="56"/>
        <v>-7.1479653865408055E-2</v>
      </c>
      <c r="AI90" s="27">
        <f t="shared" si="57"/>
        <v>2.0609396065959138</v>
      </c>
      <c r="AJ90" s="28">
        <f t="shared" si="57"/>
        <v>2.2450956798509485</v>
      </c>
      <c r="AK90" s="402">
        <f t="shared" si="57"/>
        <v>2.1476906198573777</v>
      </c>
      <c r="AL90" s="28">
        <f t="shared" si="57"/>
        <v>2.0223410160407003</v>
      </c>
      <c r="AM90" s="28">
        <f t="shared" si="57"/>
        <v>2.1097790181114022</v>
      </c>
      <c r="AN90" s="402">
        <f t="shared" si="57"/>
        <v>2.0629976071350882</v>
      </c>
      <c r="AO90" s="384">
        <f t="shared" si="71"/>
        <v>-1.872863738058168E-2</v>
      </c>
      <c r="AP90" s="385">
        <f t="shared" si="71"/>
        <v>-6.0272113546862245E-2</v>
      </c>
      <c r="AQ90" s="386">
        <f t="shared" si="71"/>
        <v>-3.943445668534596E-2</v>
      </c>
    </row>
    <row r="91" spans="1:43" ht="19.5" customHeight="1">
      <c r="A91" s="8" t="s">
        <v>229</v>
      </c>
      <c r="B91" s="19">
        <v>376.89</v>
      </c>
      <c r="C91" s="371">
        <v>3138.15</v>
      </c>
      <c r="D91" s="375">
        <v>3515.04</v>
      </c>
      <c r="E91" s="19">
        <v>338.46000000000004</v>
      </c>
      <c r="F91" s="369">
        <v>3819.5499999999993</v>
      </c>
      <c r="G91" s="377">
        <v>4158.0099999999993</v>
      </c>
      <c r="H91" s="345">
        <f t="shared" si="43"/>
        <v>1.0031892896467446E-3</v>
      </c>
      <c r="I91" s="323">
        <f t="shared" si="44"/>
        <v>5.2578238686053231E-3</v>
      </c>
      <c r="J91" s="399">
        <f t="shared" si="45"/>
        <v>3.6142690334598328E-3</v>
      </c>
      <c r="K91" s="323">
        <f t="shared" si="46"/>
        <v>8.2010158491670172E-4</v>
      </c>
      <c r="L91" s="323">
        <f t="shared" si="47"/>
        <v>6.4269440350991506E-3</v>
      </c>
      <c r="M91" s="399">
        <f t="shared" si="48"/>
        <v>4.1290749293620031E-3</v>
      </c>
      <c r="N91" s="394">
        <f t="shared" si="49"/>
        <v>-0.10196609090185452</v>
      </c>
      <c r="O91" s="395">
        <f t="shared" si="49"/>
        <v>0.21713429887035329</v>
      </c>
      <c r="P91" s="386">
        <f t="shared" si="49"/>
        <v>0.18291968227957559</v>
      </c>
      <c r="R91" s="401">
        <v>93.162999999999982</v>
      </c>
      <c r="S91" s="369">
        <v>759.67600000000004</v>
      </c>
      <c r="T91" s="374">
        <v>852.83900000000006</v>
      </c>
      <c r="U91" s="19">
        <v>87.457999999999984</v>
      </c>
      <c r="V91" s="119">
        <v>889.31600000000014</v>
      </c>
      <c r="W91" s="375">
        <v>976.77400000000011</v>
      </c>
      <c r="X91" s="345">
        <f t="shared" si="50"/>
        <v>7.8810092547528356E-4</v>
      </c>
      <c r="Y91" s="323">
        <f t="shared" si="51"/>
        <v>3.7255655353713134E-3</v>
      </c>
      <c r="Z91" s="399">
        <f t="shared" si="52"/>
        <v>2.6475740438159979E-3</v>
      </c>
      <c r="AA91" s="323">
        <f t="shared" si="53"/>
        <v>7.3418349909951748E-4</v>
      </c>
      <c r="AB91" s="323">
        <f t="shared" si="54"/>
        <v>4.4558431855608151E-3</v>
      </c>
      <c r="AC91" s="399">
        <f t="shared" si="55"/>
        <v>3.0648021693628728E-3</v>
      </c>
      <c r="AE91" s="394">
        <f t="shared" si="56"/>
        <v>-6.1236757081674045E-2</v>
      </c>
      <c r="AF91" s="395">
        <f t="shared" si="56"/>
        <v>0.17065169888215515</v>
      </c>
      <c r="AG91" s="386">
        <f t="shared" si="56"/>
        <v>0.14532051184338432</v>
      </c>
      <c r="AI91" s="27">
        <f t="shared" si="57"/>
        <v>2.471888349385762</v>
      </c>
      <c r="AJ91" s="28">
        <f t="shared" si="57"/>
        <v>2.4207765721842485</v>
      </c>
      <c r="AK91" s="402">
        <f t="shared" si="57"/>
        <v>2.4262568847011701</v>
      </c>
      <c r="AL91" s="28">
        <f t="shared" si="57"/>
        <v>2.5839981090823132</v>
      </c>
      <c r="AM91" s="28">
        <f t="shared" si="57"/>
        <v>2.3283266353366243</v>
      </c>
      <c r="AN91" s="402">
        <f t="shared" si="57"/>
        <v>2.3491381694608728</v>
      </c>
      <c r="AO91" s="384">
        <f t="shared" si="71"/>
        <v>4.5353892996182178E-2</v>
      </c>
      <c r="AP91" s="385">
        <f t="shared" si="71"/>
        <v>-3.8190198100028397E-2</v>
      </c>
      <c r="AQ91" s="386">
        <f t="shared" si="71"/>
        <v>-3.1785057768025891E-2</v>
      </c>
    </row>
    <row r="92" spans="1:43" ht="19.5" customHeight="1">
      <c r="A92" s="8" t="s">
        <v>237</v>
      </c>
      <c r="B92" s="19">
        <v>39.68</v>
      </c>
      <c r="C92" s="371">
        <v>1273.0399999999997</v>
      </c>
      <c r="D92" s="375">
        <v>1312.7199999999998</v>
      </c>
      <c r="E92" s="19">
        <v>79.090000000000018</v>
      </c>
      <c r="F92" s="369">
        <v>3054.65</v>
      </c>
      <c r="G92" s="377">
        <v>3133.7400000000002</v>
      </c>
      <c r="H92" s="345">
        <f t="shared" si="43"/>
        <v>1.0561848553472586E-4</v>
      </c>
      <c r="I92" s="323">
        <f t="shared" si="44"/>
        <v>2.1329191076555677E-3</v>
      </c>
      <c r="J92" s="399">
        <f t="shared" si="45"/>
        <v>1.3497778817889387E-3</v>
      </c>
      <c r="K92" s="323">
        <f t="shared" si="46"/>
        <v>1.9163810893772364E-4</v>
      </c>
      <c r="L92" s="323">
        <f t="shared" si="47"/>
        <v>5.139889410222572E-3</v>
      </c>
      <c r="M92" s="399">
        <f t="shared" si="48"/>
        <v>3.1119326959624647E-3</v>
      </c>
      <c r="N92" s="394">
        <f t="shared" si="49"/>
        <v>0.99319556451612945</v>
      </c>
      <c r="O92" s="395">
        <f t="shared" si="49"/>
        <v>1.3994925532583429</v>
      </c>
      <c r="P92" s="386">
        <f t="shared" si="49"/>
        <v>1.3872112864891224</v>
      </c>
      <c r="R92" s="401">
        <v>13.371000000000002</v>
      </c>
      <c r="S92" s="369">
        <v>344.89</v>
      </c>
      <c r="T92" s="374">
        <v>358.26099999999997</v>
      </c>
      <c r="U92" s="19">
        <v>20.765999999999998</v>
      </c>
      <c r="V92" s="119">
        <v>813.55099999999993</v>
      </c>
      <c r="W92" s="375">
        <v>834.31699999999989</v>
      </c>
      <c r="X92" s="345">
        <f t="shared" si="50"/>
        <v>1.1311032786116827E-4</v>
      </c>
      <c r="Y92" s="323">
        <f t="shared" si="51"/>
        <v>1.6913925114051412E-3</v>
      </c>
      <c r="Z92" s="399">
        <f t="shared" si="52"/>
        <v>1.1121941239924102E-3</v>
      </c>
      <c r="AA92" s="323">
        <f t="shared" si="53"/>
        <v>1.7432429900410005E-4</v>
      </c>
      <c r="AB92" s="323">
        <f t="shared" si="54"/>
        <v>4.0762290113482563E-3</v>
      </c>
      <c r="AC92" s="399">
        <f t="shared" si="55"/>
        <v>2.6178179922237113E-3</v>
      </c>
      <c r="AE92" s="394">
        <f t="shared" si="56"/>
        <v>0.55306259816019709</v>
      </c>
      <c r="AF92" s="395">
        <f t="shared" si="56"/>
        <v>1.358870944359071</v>
      </c>
      <c r="AG92" s="386">
        <f t="shared" si="56"/>
        <v>1.3287966035934695</v>
      </c>
      <c r="AI92" s="27">
        <f t="shared" si="57"/>
        <v>3.369707661290323</v>
      </c>
      <c r="AJ92" s="28">
        <f t="shared" si="57"/>
        <v>2.7091843147112424</v>
      </c>
      <c r="AK92" s="402">
        <f t="shared" si="57"/>
        <v>2.7291501614967393</v>
      </c>
      <c r="AL92" s="28">
        <f t="shared" si="57"/>
        <v>2.6256163863952455</v>
      </c>
      <c r="AM92" s="28">
        <f t="shared" si="57"/>
        <v>2.6633198566120502</v>
      </c>
      <c r="AN92" s="402">
        <f t="shared" si="57"/>
        <v>2.6623682883710833</v>
      </c>
      <c r="AO92" s="384">
        <f t="shared" si="71"/>
        <v>-0.22081775325582731</v>
      </c>
      <c r="AP92" s="385">
        <f t="shared" si="71"/>
        <v>-1.6929249829973531E-2</v>
      </c>
      <c r="AQ92" s="386">
        <f t="shared" si="71"/>
        <v>-2.4469841955867683E-2</v>
      </c>
    </row>
    <row r="93" spans="1:43" ht="19.5" customHeight="1">
      <c r="A93" s="8" t="s">
        <v>179</v>
      </c>
      <c r="B93" s="19">
        <v>909.68999999999994</v>
      </c>
      <c r="C93" s="371">
        <v>892.93999999999994</v>
      </c>
      <c r="D93" s="375">
        <v>1802.6299999999999</v>
      </c>
      <c r="E93" s="19">
        <v>1420.77</v>
      </c>
      <c r="F93" s="369">
        <v>999.46</v>
      </c>
      <c r="G93" s="377">
        <v>2420.23</v>
      </c>
      <c r="H93" s="345">
        <f t="shared" si="43"/>
        <v>2.4213729865444748E-3</v>
      </c>
      <c r="I93" s="323">
        <f t="shared" si="44"/>
        <v>1.4960792967934728E-3</v>
      </c>
      <c r="J93" s="399">
        <f t="shared" si="45"/>
        <v>1.8535179650262011E-3</v>
      </c>
      <c r="K93" s="323">
        <f t="shared" si="46"/>
        <v>3.4425803013712168E-3</v>
      </c>
      <c r="L93" s="323">
        <f t="shared" si="47"/>
        <v>1.681735671825267E-3</v>
      </c>
      <c r="M93" s="399">
        <f t="shared" si="48"/>
        <v>2.4033879226576663E-3</v>
      </c>
      <c r="N93" s="394">
        <f t="shared" si="49"/>
        <v>0.56181776209477963</v>
      </c>
      <c r="O93" s="395">
        <f t="shared" si="49"/>
        <v>0.11929132976459796</v>
      </c>
      <c r="P93" s="386">
        <f t="shared" si="49"/>
        <v>0.3426105190749073</v>
      </c>
      <c r="R93" s="401">
        <v>338.51100000000002</v>
      </c>
      <c r="S93" s="369">
        <v>429.51400000000007</v>
      </c>
      <c r="T93" s="374">
        <v>768.02500000000009</v>
      </c>
      <c r="U93" s="19">
        <v>466.73599999999993</v>
      </c>
      <c r="V93" s="119">
        <v>325.44</v>
      </c>
      <c r="W93" s="375">
        <v>792.17599999999993</v>
      </c>
      <c r="X93" s="345">
        <f t="shared" si="50"/>
        <v>2.8635921168657492E-3</v>
      </c>
      <c r="Y93" s="323">
        <f t="shared" si="51"/>
        <v>2.1064013544714777E-3</v>
      </c>
      <c r="Z93" s="399">
        <f t="shared" si="52"/>
        <v>2.3842754083734231E-3</v>
      </c>
      <c r="AA93" s="323">
        <f t="shared" si="53"/>
        <v>3.9181077732821741E-3</v>
      </c>
      <c r="AB93" s="323">
        <f t="shared" si="54"/>
        <v>1.6305898086944478E-3</v>
      </c>
      <c r="AC93" s="399">
        <f t="shared" si="55"/>
        <v>2.4855931088636706E-3</v>
      </c>
      <c r="AE93" s="394">
        <f t="shared" si="56"/>
        <v>0.37879123573532292</v>
      </c>
      <c r="AF93" s="395">
        <f t="shared" si="56"/>
        <v>-0.24230642074530762</v>
      </c>
      <c r="AG93" s="386">
        <f t="shared" si="56"/>
        <v>3.1445590963835597E-2</v>
      </c>
      <c r="AI93" s="27">
        <f t="shared" si="57"/>
        <v>3.7211687497938861</v>
      </c>
      <c r="AJ93" s="28">
        <f t="shared" si="57"/>
        <v>4.8101104217528619</v>
      </c>
      <c r="AK93" s="402">
        <f t="shared" si="57"/>
        <v>4.2605803742309858</v>
      </c>
      <c r="AL93" s="28">
        <f t="shared" si="57"/>
        <v>3.2850918867937806</v>
      </c>
      <c r="AM93" s="28">
        <f t="shared" si="57"/>
        <v>3.2561583254957678</v>
      </c>
      <c r="AN93" s="402">
        <f t="shared" si="57"/>
        <v>3.2731434615718333</v>
      </c>
      <c r="AO93" s="384">
        <f t="shared" si="71"/>
        <v>-0.11718814499456914</v>
      </c>
      <c r="AP93" s="385">
        <f t="shared" si="71"/>
        <v>-0.32305954749596277</v>
      </c>
      <c r="AQ93" s="386">
        <f t="shared" si="71"/>
        <v>-0.23176112781052277</v>
      </c>
    </row>
    <row r="94" spans="1:43" ht="19.5" customHeight="1">
      <c r="A94" s="8" t="s">
        <v>166</v>
      </c>
      <c r="B94" s="19">
        <v>621.26</v>
      </c>
      <c r="C94" s="371">
        <v>1347.6100000000004</v>
      </c>
      <c r="D94" s="375">
        <v>1968.8700000000003</v>
      </c>
      <c r="E94" s="19">
        <v>247.11999999999998</v>
      </c>
      <c r="F94" s="369">
        <v>2258.0199999999995</v>
      </c>
      <c r="G94" s="377">
        <v>2505.1399999999994</v>
      </c>
      <c r="H94" s="345">
        <f t="shared" si="43"/>
        <v>1.6536426492768091E-3</v>
      </c>
      <c r="I94" s="323">
        <f t="shared" si="44"/>
        <v>2.2578576624989952E-3</v>
      </c>
      <c r="J94" s="399">
        <f t="shared" si="45"/>
        <v>2.0244508944160132E-3</v>
      </c>
      <c r="K94" s="323">
        <f t="shared" si="46"/>
        <v>5.987812552875237E-4</v>
      </c>
      <c r="L94" s="323">
        <f t="shared" si="47"/>
        <v>3.7994444817150146E-3</v>
      </c>
      <c r="M94" s="399">
        <f t="shared" si="48"/>
        <v>2.4877070446059362E-3</v>
      </c>
      <c r="N94" s="394">
        <f t="shared" si="49"/>
        <v>-0.60222773074075264</v>
      </c>
      <c r="O94" s="395">
        <f t="shared" si="49"/>
        <v>0.67557379360497394</v>
      </c>
      <c r="P94" s="386">
        <f t="shared" si="49"/>
        <v>0.27237450923626189</v>
      </c>
      <c r="R94" s="401">
        <v>164.61099999999999</v>
      </c>
      <c r="S94" s="369">
        <v>421.1230000000001</v>
      </c>
      <c r="T94" s="374">
        <v>585.73400000000015</v>
      </c>
      <c r="U94" s="19">
        <v>80.804999999999993</v>
      </c>
      <c r="V94" s="119">
        <v>549.46600000000001</v>
      </c>
      <c r="W94" s="375">
        <v>630.27099999999996</v>
      </c>
      <c r="X94" s="345">
        <f t="shared" si="50"/>
        <v>1.3925064826531125E-3</v>
      </c>
      <c r="Y94" s="323">
        <f t="shared" si="51"/>
        <v>2.0652506265199555E-3</v>
      </c>
      <c r="Z94" s="399">
        <f t="shared" si="52"/>
        <v>1.8183668136430441E-3</v>
      </c>
      <c r="AA94" s="323">
        <f t="shared" si="53"/>
        <v>6.7833357319783797E-4</v>
      </c>
      <c r="AB94" s="323">
        <f t="shared" si="54"/>
        <v>2.753053281170426E-3</v>
      </c>
      <c r="AC94" s="399">
        <f t="shared" si="55"/>
        <v>1.9775873723978186E-3</v>
      </c>
      <c r="AE94" s="394">
        <f t="shared" si="56"/>
        <v>-0.50911542971004364</v>
      </c>
      <c r="AF94" s="395">
        <f t="shared" si="56"/>
        <v>0.30476369136807979</v>
      </c>
      <c r="AG94" s="386">
        <f t="shared" si="56"/>
        <v>7.6036221219870789E-2</v>
      </c>
      <c r="AI94" s="27">
        <f t="shared" si="57"/>
        <v>2.6496313942632717</v>
      </c>
      <c r="AJ94" s="28">
        <f t="shared" si="57"/>
        <v>3.1249619697093372</v>
      </c>
      <c r="AK94" s="402">
        <f t="shared" si="57"/>
        <v>2.9749754935572179</v>
      </c>
      <c r="AL94" s="28">
        <f t="shared" si="57"/>
        <v>3.2698688896082873</v>
      </c>
      <c r="AM94" s="28">
        <f t="shared" si="57"/>
        <v>2.4333974012630541</v>
      </c>
      <c r="AN94" s="402">
        <f t="shared" si="57"/>
        <v>2.515911286395172</v>
      </c>
      <c r="AO94" s="384">
        <f t="shared" si="71"/>
        <v>0.23408444536394551</v>
      </c>
      <c r="AP94" s="385">
        <f t="shared" si="71"/>
        <v>-0.22130335509670465</v>
      </c>
      <c r="AQ94" s="386">
        <f t="shared" si="71"/>
        <v>-0.15430856763567377</v>
      </c>
    </row>
    <row r="95" spans="1:43" ht="19.5" customHeight="1">
      <c r="A95" s="8" t="s">
        <v>189</v>
      </c>
      <c r="B95" s="19">
        <v>1782.41</v>
      </c>
      <c r="C95" s="371">
        <v>338.51</v>
      </c>
      <c r="D95" s="375">
        <v>2120.92</v>
      </c>
      <c r="E95" s="19">
        <v>1547.68</v>
      </c>
      <c r="F95" s="369">
        <v>237.86</v>
      </c>
      <c r="G95" s="377">
        <v>1785.54</v>
      </c>
      <c r="H95" s="345">
        <f t="shared" si="43"/>
        <v>4.744340846823355E-3</v>
      </c>
      <c r="I95" s="323">
        <f t="shared" si="44"/>
        <v>5.6715770685326959E-4</v>
      </c>
      <c r="J95" s="399">
        <f t="shared" si="45"/>
        <v>2.1807932423089436E-3</v>
      </c>
      <c r="K95" s="323">
        <f t="shared" si="46"/>
        <v>3.7500881077346831E-3</v>
      </c>
      <c r="L95" s="323">
        <f t="shared" si="47"/>
        <v>4.0023377313785246E-4</v>
      </c>
      <c r="M95" s="399">
        <f t="shared" si="48"/>
        <v>1.7731146508481298E-3</v>
      </c>
      <c r="N95" s="394">
        <f t="shared" si="49"/>
        <v>-0.13169248377197165</v>
      </c>
      <c r="O95" s="395">
        <f t="shared" si="49"/>
        <v>-0.29733242740244004</v>
      </c>
      <c r="P95" s="386">
        <f t="shared" si="49"/>
        <v>-0.15812949097561441</v>
      </c>
      <c r="R95" s="401">
        <v>494.74100000000004</v>
      </c>
      <c r="S95" s="369">
        <v>159.80699999999999</v>
      </c>
      <c r="T95" s="374">
        <v>654.548</v>
      </c>
      <c r="U95" s="19">
        <v>423.97399999999993</v>
      </c>
      <c r="V95" s="119">
        <v>88.893999999999991</v>
      </c>
      <c r="W95" s="375">
        <v>512.86799999999994</v>
      </c>
      <c r="X95" s="345">
        <f t="shared" si="50"/>
        <v>4.1852005621391261E-3</v>
      </c>
      <c r="Y95" s="323">
        <f t="shared" si="51"/>
        <v>7.8371760001774888E-4</v>
      </c>
      <c r="Z95" s="399">
        <f t="shared" si="52"/>
        <v>2.0319946616321177E-3</v>
      </c>
      <c r="AA95" s="323">
        <f t="shared" si="53"/>
        <v>3.5591336967140666E-3</v>
      </c>
      <c r="AB95" s="323">
        <f t="shared" si="54"/>
        <v>4.4539592691151739E-4</v>
      </c>
      <c r="AC95" s="399">
        <f t="shared" si="55"/>
        <v>1.6092145767565452E-3</v>
      </c>
      <c r="AE95" s="394">
        <f t="shared" si="56"/>
        <v>-0.14303847871916842</v>
      </c>
      <c r="AF95" s="395">
        <f t="shared" si="56"/>
        <v>-0.44374151320029787</v>
      </c>
      <c r="AG95" s="386">
        <f t="shared" si="56"/>
        <v>-0.21645471378722425</v>
      </c>
      <c r="AI95" s="27">
        <f t="shared" si="57"/>
        <v>2.7756857288727059</v>
      </c>
      <c r="AJ95" s="28">
        <f t="shared" si="57"/>
        <v>4.7208945082863139</v>
      </c>
      <c r="AK95" s="402">
        <f t="shared" si="57"/>
        <v>3.0861512928351846</v>
      </c>
      <c r="AL95" s="28">
        <f t="shared" si="57"/>
        <v>2.7394164168303519</v>
      </c>
      <c r="AM95" s="28">
        <f t="shared" si="57"/>
        <v>3.7372403935087863</v>
      </c>
      <c r="AN95" s="402">
        <f t="shared" si="57"/>
        <v>2.8723411404953119</v>
      </c>
      <c r="AO95" s="384">
        <f t="shared" si="71"/>
        <v>-1.3066793428766224E-2</v>
      </c>
      <c r="AP95" s="385">
        <f t="shared" si="71"/>
        <v>-0.20836180792664954</v>
      </c>
      <c r="AQ95" s="386">
        <f t="shared" si="71"/>
        <v>-6.9280515455044239E-2</v>
      </c>
    </row>
    <row r="96" spans="1:43" ht="19.5" customHeight="1" thickBot="1">
      <c r="A96" s="8" t="s">
        <v>17</v>
      </c>
      <c r="B96" s="19">
        <f t="shared" ref="B96:G96" si="72">B97-SUM(B69:B95)</f>
        <v>6756.2000000001281</v>
      </c>
      <c r="C96" s="371">
        <f t="shared" si="72"/>
        <v>14145.279999999562</v>
      </c>
      <c r="D96" s="376">
        <f t="shared" si="72"/>
        <v>20901.479999999865</v>
      </c>
      <c r="E96" s="21">
        <f t="shared" si="72"/>
        <v>7253.1000000000931</v>
      </c>
      <c r="F96" s="119">
        <f t="shared" si="72"/>
        <v>16664.979999999981</v>
      </c>
      <c r="G96" s="375">
        <f t="shared" si="72"/>
        <v>23918.080000000424</v>
      </c>
      <c r="H96" s="345">
        <f t="shared" si="43"/>
        <v>1.7983357156495169E-2</v>
      </c>
      <c r="I96" s="323">
        <f t="shared" si="44"/>
        <v>2.3699756484585888E-2</v>
      </c>
      <c r="J96" s="399">
        <f t="shared" si="45"/>
        <v>2.1491525535265468E-2</v>
      </c>
      <c r="K96" s="323">
        <f t="shared" si="46"/>
        <v>1.7574539991607293E-2</v>
      </c>
      <c r="L96" s="323">
        <f t="shared" si="47"/>
        <v>2.8041233602399903E-2</v>
      </c>
      <c r="M96" s="399">
        <f t="shared" si="48"/>
        <v>2.3751637077947509E-2</v>
      </c>
      <c r="N96" s="396">
        <f t="shared" si="49"/>
        <v>7.3547260294241676E-2</v>
      </c>
      <c r="O96" s="397">
        <f t="shared" si="49"/>
        <v>0.17813009003713587</v>
      </c>
      <c r="P96" s="388">
        <f t="shared" si="49"/>
        <v>0.14432470810682202</v>
      </c>
      <c r="R96" s="19">
        <f t="shared" ref="R96:W96" si="73">R97-SUM(R69:R95)</f>
        <v>2259.2650000000576</v>
      </c>
      <c r="S96" s="119">
        <f t="shared" si="73"/>
        <v>5053.0049999999756</v>
      </c>
      <c r="T96" s="375">
        <f t="shared" si="73"/>
        <v>7312.2700000000186</v>
      </c>
      <c r="U96" s="119">
        <f t="shared" si="73"/>
        <v>2497.5230000000447</v>
      </c>
      <c r="V96" s="123">
        <f t="shared" si="73"/>
        <v>5694.2719999999972</v>
      </c>
      <c r="W96" s="376">
        <f t="shared" si="73"/>
        <v>8191.7949999999255</v>
      </c>
      <c r="X96" s="345">
        <f t="shared" si="50"/>
        <v>1.9111974038985031E-2</v>
      </c>
      <c r="Y96" s="323">
        <f t="shared" si="51"/>
        <v>2.4780697663291759E-2</v>
      </c>
      <c r="Z96" s="399">
        <f t="shared" si="52"/>
        <v>2.2700388060788092E-2</v>
      </c>
      <c r="AA96" s="323">
        <f t="shared" si="53"/>
        <v>2.0965951373477065E-2</v>
      </c>
      <c r="AB96" s="323">
        <f t="shared" si="54"/>
        <v>2.8530671986031667E-2</v>
      </c>
      <c r="AC96" s="399">
        <f t="shared" si="55"/>
        <v>2.5703213933802194E-2</v>
      </c>
      <c r="AE96" s="396">
        <f t="shared" si="56"/>
        <v>0.1054581910488504</v>
      </c>
      <c r="AF96" s="397">
        <f t="shared" si="56"/>
        <v>0.1269080477854316</v>
      </c>
      <c r="AG96" s="388">
        <f t="shared" si="56"/>
        <v>0.12028070626493614</v>
      </c>
      <c r="AI96" s="27">
        <f t="shared" si="57"/>
        <v>3.343987744590176</v>
      </c>
      <c r="AJ96" s="28">
        <f t="shared" si="57"/>
        <v>3.5722198500136666</v>
      </c>
      <c r="AK96" s="402">
        <f t="shared" si="57"/>
        <v>3.4984460430553561</v>
      </c>
      <c r="AL96" s="28">
        <f t="shared" si="57"/>
        <v>3.4433869655733584</v>
      </c>
      <c r="AM96" s="28">
        <f t="shared" si="57"/>
        <v>3.4169089911899104</v>
      </c>
      <c r="AN96" s="402">
        <f t="shared" si="57"/>
        <v>3.4249383729796792</v>
      </c>
      <c r="AO96" s="387">
        <f t="shared" si="71"/>
        <v>2.9724756361319844E-2</v>
      </c>
      <c r="AP96" s="385">
        <f t="shared" si="71"/>
        <v>-4.3477407702989496E-2</v>
      </c>
      <c r="AQ96" s="386">
        <f t="shared" si="71"/>
        <v>-2.1011520306735747E-2</v>
      </c>
    </row>
    <row r="97" spans="1:43" ht="25.5" customHeight="1" thickBot="1">
      <c r="A97" s="12" t="s">
        <v>18</v>
      </c>
      <c r="B97" s="17">
        <v>375691.81000000023</v>
      </c>
      <c r="C97" s="372">
        <v>596853.38999999966</v>
      </c>
      <c r="D97" s="18">
        <v>972545.20000000007</v>
      </c>
      <c r="E97" s="17">
        <v>412704.97000000026</v>
      </c>
      <c r="F97" s="373">
        <v>594302.67000000004</v>
      </c>
      <c r="G97" s="378">
        <v>1007007.6400000004</v>
      </c>
      <c r="H97" s="334">
        <f t="shared" ref="H97:M97" si="74">SUM(H69:H96)</f>
        <v>0.99999999999999956</v>
      </c>
      <c r="I97" s="338">
        <f t="shared" si="74"/>
        <v>0.99999999999999978</v>
      </c>
      <c r="J97" s="335">
        <f t="shared" si="74"/>
        <v>0.99999999999999978</v>
      </c>
      <c r="K97" s="338">
        <f t="shared" si="74"/>
        <v>0.99999999999999967</v>
      </c>
      <c r="L97" s="338">
        <f t="shared" si="74"/>
        <v>0.99999999999999967</v>
      </c>
      <c r="M97" s="335">
        <f t="shared" si="74"/>
        <v>1</v>
      </c>
      <c r="N97" s="389">
        <f t="shared" si="49"/>
        <v>9.8520007662663736E-2</v>
      </c>
      <c r="O97" s="390">
        <f t="shared" si="49"/>
        <v>-4.2736123187632801E-3</v>
      </c>
      <c r="P97" s="391">
        <f t="shared" si="49"/>
        <v>3.5435309330610329E-2</v>
      </c>
      <c r="R97" s="17">
        <v>118212.01700000004</v>
      </c>
      <c r="S97" s="372">
        <v>203908.90800000005</v>
      </c>
      <c r="T97" s="18">
        <v>322120.9250000001</v>
      </c>
      <c r="U97" s="17">
        <v>119122.80799999999</v>
      </c>
      <c r="V97" s="373">
        <v>199584.223</v>
      </c>
      <c r="W97" s="378">
        <v>318707.0309999999</v>
      </c>
      <c r="X97" s="334">
        <f t="shared" ref="X97:AC97" si="75">SUM(X69:X96)</f>
        <v>1.0000000000000002</v>
      </c>
      <c r="Y97" s="338">
        <f t="shared" si="75"/>
        <v>0.99999999999999933</v>
      </c>
      <c r="Z97" s="335">
        <f t="shared" si="75"/>
        <v>0.99999999999999967</v>
      </c>
      <c r="AA97" s="338">
        <f t="shared" si="75"/>
        <v>1</v>
      </c>
      <c r="AB97" s="338">
        <f t="shared" si="75"/>
        <v>0.99999999999999989</v>
      </c>
      <c r="AC97" s="335">
        <f t="shared" si="75"/>
        <v>1.0000000000000002</v>
      </c>
      <c r="AE97" s="389">
        <f t="shared" si="56"/>
        <v>7.7047243005755797E-3</v>
      </c>
      <c r="AF97" s="390">
        <f t="shared" si="56"/>
        <v>-2.1208906675131891E-2</v>
      </c>
      <c r="AG97" s="391">
        <f t="shared" si="56"/>
        <v>-1.0598175203924436E-2</v>
      </c>
      <c r="AI97" s="403">
        <f t="shared" si="57"/>
        <v>3.1465156773047558</v>
      </c>
      <c r="AJ97" s="404">
        <f t="shared" si="57"/>
        <v>3.4163985899451821</v>
      </c>
      <c r="AK97" s="405">
        <f t="shared" si="57"/>
        <v>3.3121434870070825</v>
      </c>
      <c r="AL97" s="404">
        <f t="shared" si="57"/>
        <v>2.8863914093401859</v>
      </c>
      <c r="AM97" s="404">
        <f t="shared" si="57"/>
        <v>3.3582925515041011</v>
      </c>
      <c r="AN97" s="405">
        <f t="shared" si="57"/>
        <v>3.164891887016863</v>
      </c>
      <c r="AO97" s="389">
        <f t="shared" si="71"/>
        <v>-8.2670577439292237E-2</v>
      </c>
      <c r="AP97" s="390">
        <f t="shared" si="71"/>
        <v>-1.7007979868652656E-2</v>
      </c>
      <c r="AQ97" s="391">
        <f t="shared" si="71"/>
        <v>-4.4458098076928104E-2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H40:M63 N40:P63 H69:P95 H7:P33 H96:P9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0606E71C-EDE1-4213-824B-565C773162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E6C994C-E575-4AF5-A36B-164B850DF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65" id="{0938FFB9-17A2-4930-8F32-8AC3CBB668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AC08D7D1-0D92-4106-9DE1-A0ECDD539A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6AF36EE7-0850-484D-B772-930933B86E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67" id="{DE3B7AEB-D587-4A2F-9CB3-B073A2E42C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7C0447B2-1761-4B42-B1BD-3402DF69F3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BE63AD38-9F72-4D83-8078-C84356715C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69" id="{FEB4B1F4-9009-40C8-9633-7E7F89C015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28AE5788-4DC8-4068-BD0B-99D38192DD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381280A3-80B1-4C68-9228-4AEECE2500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1" id="{611E7313-8E2E-4B7E-BA52-567AD9693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5DBB-21C7-4A7D-861C-587FDB27BCC4}">
  <sheetPr>
    <pageSetUpPr fitToPage="1"/>
  </sheetPr>
  <dimension ref="A1:AG57"/>
  <sheetViews>
    <sheetView showGridLines="0" topLeftCell="A22" workbookViewId="0">
      <selection activeCell="V34" sqref="V34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222</v>
      </c>
      <c r="B1" s="4"/>
    </row>
    <row r="3" spans="1:33">
      <c r="A3" s="1" t="s">
        <v>209</v>
      </c>
    </row>
    <row r="4" spans="1:33" ht="15.75" thickBot="1"/>
    <row r="5" spans="1:33" ht="21.75" customHeight="1">
      <c r="A5" s="439" t="s">
        <v>16</v>
      </c>
      <c r="B5" s="422"/>
      <c r="C5" s="422"/>
      <c r="D5" s="422"/>
      <c r="E5" s="430" t="s">
        <v>204</v>
      </c>
      <c r="F5" s="474"/>
      <c r="G5" s="474"/>
      <c r="H5" s="474"/>
      <c r="I5" s="474"/>
      <c r="J5" s="431"/>
      <c r="L5" s="478" t="s">
        <v>205</v>
      </c>
      <c r="M5" s="474"/>
      <c r="N5" s="474"/>
      <c r="O5" s="474"/>
      <c r="P5" s="474"/>
      <c r="Q5" s="431"/>
      <c r="S5" s="480" t="s">
        <v>206</v>
      </c>
      <c r="T5" s="480"/>
      <c r="U5" s="480"/>
    </row>
    <row r="6" spans="1:33" ht="18.75" customHeight="1">
      <c r="A6" s="457"/>
      <c r="B6" s="423"/>
      <c r="C6" s="423"/>
      <c r="D6" s="423"/>
      <c r="E6" s="472">
        <v>2024</v>
      </c>
      <c r="F6" s="470"/>
      <c r="G6" s="471"/>
      <c r="H6" s="475">
        <v>2025</v>
      </c>
      <c r="I6" s="476"/>
      <c r="J6" s="477"/>
      <c r="L6" s="469">
        <f>E6</f>
        <v>2024</v>
      </c>
      <c r="M6" s="470"/>
      <c r="N6" s="471"/>
      <c r="O6" s="472">
        <v>2025</v>
      </c>
      <c r="P6" s="470"/>
      <c r="Q6" s="473"/>
      <c r="S6" s="483" t="s">
        <v>203</v>
      </c>
      <c r="T6" s="482" t="s">
        <v>202</v>
      </c>
      <c r="U6" s="423" t="s">
        <v>12</v>
      </c>
    </row>
    <row r="7" spans="1:33" ht="18.75" customHeight="1" thickBot="1">
      <c r="A7" s="440"/>
      <c r="B7" s="463"/>
      <c r="C7" s="463"/>
      <c r="D7" s="463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29"/>
      <c r="T7" s="417"/>
      <c r="U7" s="463"/>
    </row>
    <row r="8" spans="1:33" ht="24" customHeight="1" thickBot="1">
      <c r="A8" s="12" t="s">
        <v>20</v>
      </c>
      <c r="B8" s="13"/>
      <c r="C8" s="13"/>
      <c r="D8" s="13"/>
      <c r="E8" s="17">
        <v>180704.9800000001</v>
      </c>
      <c r="F8" s="340">
        <v>102028.32999999997</v>
      </c>
      <c r="G8" s="162">
        <v>282733.31000000006</v>
      </c>
      <c r="H8" s="17">
        <v>184555.05999999991</v>
      </c>
      <c r="I8" s="340">
        <v>97260.030000000072</v>
      </c>
      <c r="J8" s="18">
        <v>281815.08999999997</v>
      </c>
      <c r="L8" s="334">
        <f t="shared" ref="L8:Q8" si="0">E8/E16</f>
        <v>0.38344230157667697</v>
      </c>
      <c r="M8" s="343">
        <f t="shared" si="0"/>
        <v>0.34483896925968688</v>
      </c>
      <c r="N8" s="338">
        <f t="shared" si="0"/>
        <v>0.36855372882897219</v>
      </c>
      <c r="O8" s="334">
        <f t="shared" si="0"/>
        <v>0.36099141583797545</v>
      </c>
      <c r="P8" s="343">
        <f t="shared" si="0"/>
        <v>0.33507550031431843</v>
      </c>
      <c r="Q8" s="335">
        <f t="shared" si="0"/>
        <v>0.35160606748249207</v>
      </c>
      <c r="S8" s="325">
        <f t="shared" ref="S8:U19" si="1">(H8-E8)/E8</f>
        <v>2.130588764072695E-2</v>
      </c>
      <c r="T8" s="329">
        <f t="shared" si="1"/>
        <v>-4.6735058782201987E-2</v>
      </c>
      <c r="U8" s="164">
        <f t="shared" si="1"/>
        <v>-3.2476541232445808E-3</v>
      </c>
    </row>
    <row r="9" spans="1:33" s="3" customFormat="1" ht="24" customHeight="1">
      <c r="A9" s="46"/>
      <c r="B9" s="177" t="s">
        <v>33</v>
      </c>
      <c r="C9" s="177"/>
      <c r="D9" s="178"/>
      <c r="E9" s="39">
        <v>180617.9200000001</v>
      </c>
      <c r="F9" s="153">
        <v>98288.629999999961</v>
      </c>
      <c r="G9" s="112">
        <v>278906.55000000005</v>
      </c>
      <c r="H9" s="39">
        <v>184034.22999999992</v>
      </c>
      <c r="I9" s="153">
        <v>90881.300000000061</v>
      </c>
      <c r="J9" s="20">
        <v>274915.52999999997</v>
      </c>
      <c r="K9"/>
      <c r="L9" s="345">
        <f t="shared" ref="L9:Q9" si="2">E9/E8</f>
        <v>0.99951822025048787</v>
      </c>
      <c r="M9" s="346">
        <f t="shared" si="2"/>
        <v>0.96334645485229431</v>
      </c>
      <c r="N9" s="347">
        <f t="shared" si="2"/>
        <v>0.98646512503249084</v>
      </c>
      <c r="O9" s="345">
        <f t="shared" si="2"/>
        <v>0.99717791536032663</v>
      </c>
      <c r="P9" s="346">
        <f t="shared" si="2"/>
        <v>0.93441571013292912</v>
      </c>
      <c r="Q9" s="347">
        <f t="shared" si="2"/>
        <v>0.97551742172500411</v>
      </c>
      <c r="R9"/>
      <c r="S9" s="326">
        <f t="shared" si="1"/>
        <v>1.8914568388340543E-2</v>
      </c>
      <c r="T9" s="330">
        <f t="shared" si="1"/>
        <v>-7.5363040465615427E-2</v>
      </c>
      <c r="U9" s="209">
        <f t="shared" si="1"/>
        <v>-1.4309524104041573E-2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87.060000000000016</v>
      </c>
      <c r="F10" s="154">
        <v>3739.3799999999997</v>
      </c>
      <c r="G10" s="119">
        <v>3826.4399999999996</v>
      </c>
      <c r="H10" s="19">
        <v>520.33000000000015</v>
      </c>
      <c r="I10" s="154">
        <v>6378.52</v>
      </c>
      <c r="J10" s="20">
        <v>6898.85</v>
      </c>
      <c r="L10" s="345">
        <f t="shared" ref="L10:Q10" si="3">E10/E8</f>
        <v>4.817797495121605E-4</v>
      </c>
      <c r="M10" s="346">
        <f t="shared" si="3"/>
        <v>3.6650408763918813E-2</v>
      </c>
      <c r="N10" s="347">
        <f t="shared" si="3"/>
        <v>1.3533743158880002E-2</v>
      </c>
      <c r="O10" s="345">
        <f t="shared" si="3"/>
        <v>2.819375421080302E-3</v>
      </c>
      <c r="P10" s="346">
        <f t="shared" si="3"/>
        <v>6.5582130706725014E-2</v>
      </c>
      <c r="Q10" s="347">
        <f t="shared" si="3"/>
        <v>2.448005889251708E-2</v>
      </c>
      <c r="S10" s="326">
        <f t="shared" si="1"/>
        <v>4.9766827475304396</v>
      </c>
      <c r="T10" s="330">
        <f t="shared" si="1"/>
        <v>0.70576940562339241</v>
      </c>
      <c r="U10" s="209">
        <f t="shared" si="1"/>
        <v>0.8029421603370237</v>
      </c>
    </row>
    <row r="11" spans="1:33" ht="24" customHeight="1" thickBot="1">
      <c r="A11" s="8"/>
      <c r="B11" t="s">
        <v>36</v>
      </c>
      <c r="E11" s="19"/>
      <c r="F11" s="154">
        <v>0.32000000000000006</v>
      </c>
      <c r="G11" s="119">
        <v>0.32000000000000006</v>
      </c>
      <c r="H11" s="19">
        <v>0.5</v>
      </c>
      <c r="I11" s="154">
        <v>0.21</v>
      </c>
      <c r="J11" s="20">
        <v>0.71</v>
      </c>
      <c r="L11" s="345">
        <f t="shared" ref="L11:Q11" si="4">E11/E8</f>
        <v>0</v>
      </c>
      <c r="M11" s="346">
        <f t="shared" si="4"/>
        <v>3.1363837867384497E-6</v>
      </c>
      <c r="N11" s="347">
        <f t="shared" si="4"/>
        <v>1.1318086291282763E-6</v>
      </c>
      <c r="O11" s="345">
        <f t="shared" si="4"/>
        <v>2.7092185930854468E-6</v>
      </c>
      <c r="P11" s="346">
        <f t="shared" si="4"/>
        <v>2.1591603457247528E-6</v>
      </c>
      <c r="Q11" s="347">
        <f t="shared" si="4"/>
        <v>2.5193824787735818E-6</v>
      </c>
      <c r="S11" s="326"/>
      <c r="T11" s="330">
        <f t="shared" si="1"/>
        <v>-0.34375000000000017</v>
      </c>
      <c r="U11" s="209">
        <f t="shared" si="1"/>
        <v>1.2187499999999996</v>
      </c>
    </row>
    <row r="12" spans="1:33" ht="24" customHeight="1" thickBot="1">
      <c r="A12" s="12" t="s">
        <v>21</v>
      </c>
      <c r="B12" s="13"/>
      <c r="C12" s="13"/>
      <c r="D12" s="13"/>
      <c r="E12" s="17">
        <v>290565.34999999998</v>
      </c>
      <c r="F12" s="340">
        <v>193844.05999999968</v>
      </c>
      <c r="G12" s="162">
        <v>484409.40999999968</v>
      </c>
      <c r="H12" s="17">
        <v>326689.95000000007</v>
      </c>
      <c r="I12" s="340">
        <v>193003.00000000006</v>
      </c>
      <c r="J12" s="18">
        <v>519692.95000000007</v>
      </c>
      <c r="L12" s="334">
        <f t="shared" ref="L12:Q12" si="5">E12/E16</f>
        <v>0.61655769842332309</v>
      </c>
      <c r="M12" s="343">
        <f t="shared" si="5"/>
        <v>0.65516103074031307</v>
      </c>
      <c r="N12" s="335">
        <f t="shared" si="5"/>
        <v>0.63144627117102781</v>
      </c>
      <c r="O12" s="334">
        <f t="shared" si="5"/>
        <v>0.63900858416202455</v>
      </c>
      <c r="P12" s="343">
        <f t="shared" si="5"/>
        <v>0.66492449968568146</v>
      </c>
      <c r="Q12" s="335">
        <f t="shared" si="5"/>
        <v>0.64839393251750788</v>
      </c>
      <c r="S12" s="327">
        <f t="shared" si="1"/>
        <v>0.12432521634117796</v>
      </c>
      <c r="T12" s="331">
        <f t="shared" si="1"/>
        <v>-4.3388484537499926E-3</v>
      </c>
      <c r="U12" s="328">
        <f t="shared" si="1"/>
        <v>7.2838262989152941E-2</v>
      </c>
    </row>
    <row r="13" spans="1:33" s="3" customFormat="1" ht="24" customHeight="1">
      <c r="A13" s="46"/>
      <c r="B13" s="3" t="s">
        <v>33</v>
      </c>
      <c r="E13" s="31">
        <v>289151.15000000002</v>
      </c>
      <c r="F13" s="341">
        <v>186154.76999999967</v>
      </c>
      <c r="G13" s="357">
        <v>475305.91999999969</v>
      </c>
      <c r="H13" s="31">
        <v>324054.59000000003</v>
      </c>
      <c r="I13" s="341">
        <v>185239.36000000007</v>
      </c>
      <c r="J13" s="355">
        <v>509293.95000000007</v>
      </c>
      <c r="K13"/>
      <c r="L13" s="336">
        <f>E13/G13</f>
        <v>0.60834746177788024</v>
      </c>
      <c r="M13" s="344">
        <f>F13/G13</f>
        <v>0.39165253822211976</v>
      </c>
      <c r="N13" s="337">
        <f t="shared" ref="N13:N15" si="6">L13+M13</f>
        <v>1</v>
      </c>
      <c r="O13" s="336">
        <f>H13/J13</f>
        <v>0.6362820331951714</v>
      </c>
      <c r="P13" s="344">
        <f>I13/J13</f>
        <v>0.3637179668048286</v>
      </c>
      <c r="Q13" s="337">
        <f t="shared" ref="Q13:Q15" si="7">O13+P13</f>
        <v>1</v>
      </c>
      <c r="R13"/>
      <c r="S13" s="326">
        <f t="shared" si="1"/>
        <v>0.12071001619741094</v>
      </c>
      <c r="T13" s="330">
        <f t="shared" si="1"/>
        <v>-4.9174673310793896E-3</v>
      </c>
      <c r="U13" s="209">
        <f t="shared" si="1"/>
        <v>7.1507693403020101E-2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1412.66</v>
      </c>
      <c r="F14" s="154">
        <v>7558.840000000002</v>
      </c>
      <c r="G14" s="119">
        <v>8971.5000000000018</v>
      </c>
      <c r="H14" s="19">
        <v>2634.33</v>
      </c>
      <c r="I14" s="154">
        <v>7704.0300000000025</v>
      </c>
      <c r="J14" s="20">
        <v>10338.360000000002</v>
      </c>
      <c r="L14" s="345">
        <f>E14/G14</f>
        <v>0.1574608482416541</v>
      </c>
      <c r="M14" s="346">
        <f>F14/G14</f>
        <v>0.84253915175834593</v>
      </c>
      <c r="N14" s="347">
        <f t="shared" si="6"/>
        <v>1</v>
      </c>
      <c r="O14" s="345">
        <f>H14/J14</f>
        <v>0.25481120796722107</v>
      </c>
      <c r="P14" s="346">
        <f>I14/J14</f>
        <v>0.74518879203277899</v>
      </c>
      <c r="Q14" s="347">
        <f t="shared" si="7"/>
        <v>1</v>
      </c>
      <c r="S14" s="326">
        <f t="shared" si="1"/>
        <v>0.86480115526736778</v>
      </c>
      <c r="T14" s="330">
        <f t="shared" si="1"/>
        <v>1.9207973710251899E-2</v>
      </c>
      <c r="U14" s="209">
        <f t="shared" si="1"/>
        <v>0.1523557933455944</v>
      </c>
    </row>
    <row r="15" spans="1:33" ht="24" customHeight="1" thickBot="1">
      <c r="A15" s="8"/>
      <c r="B15" t="s">
        <v>36</v>
      </c>
      <c r="E15" s="19">
        <v>1.54</v>
      </c>
      <c r="F15" s="154">
        <v>130.45000000000002</v>
      </c>
      <c r="G15" s="119">
        <v>131.99</v>
      </c>
      <c r="H15" s="19">
        <v>1.03</v>
      </c>
      <c r="I15" s="154">
        <v>59.61</v>
      </c>
      <c r="J15" s="20">
        <v>60.64</v>
      </c>
      <c r="L15" s="348">
        <f>E15/G15</f>
        <v>1.1667550572013031E-2</v>
      </c>
      <c r="M15" s="349">
        <f>F15/G15</f>
        <v>0.98833244942798704</v>
      </c>
      <c r="N15" s="350">
        <f t="shared" si="6"/>
        <v>1</v>
      </c>
      <c r="O15" s="348">
        <f>H15/J15</f>
        <v>1.6985488126649077E-2</v>
      </c>
      <c r="P15" s="349">
        <f>I15/J15</f>
        <v>0.98301451187335087</v>
      </c>
      <c r="Q15" s="350">
        <f t="shared" si="7"/>
        <v>1</v>
      </c>
      <c r="S15" s="326">
        <f t="shared" si="1"/>
        <v>-0.33116883116883117</v>
      </c>
      <c r="T15" s="330">
        <f t="shared" si="1"/>
        <v>-0.54304331161364516</v>
      </c>
      <c r="U15" s="209">
        <f t="shared" si="1"/>
        <v>-0.54057125539813622</v>
      </c>
    </row>
    <row r="16" spans="1:33" ht="24" customHeight="1" thickBot="1">
      <c r="A16" s="12" t="s">
        <v>12</v>
      </c>
      <c r="B16" s="13"/>
      <c r="C16" s="13"/>
      <c r="D16" s="13"/>
      <c r="E16" s="17">
        <v>471270.33000000007</v>
      </c>
      <c r="F16" s="340">
        <v>295872.38999999966</v>
      </c>
      <c r="G16" s="162">
        <v>767142.71999999974</v>
      </c>
      <c r="H16" s="17">
        <v>511245.00999999995</v>
      </c>
      <c r="I16" s="340">
        <v>290263.03000000014</v>
      </c>
      <c r="J16" s="18">
        <v>801508.04</v>
      </c>
      <c r="L16" s="334">
        <f>L8+L12</f>
        <v>1</v>
      </c>
      <c r="M16" s="343">
        <f t="shared" ref="M16:Q16" si="8">M8+M12</f>
        <v>1</v>
      </c>
      <c r="N16" s="338">
        <f t="shared" si="8"/>
        <v>1</v>
      </c>
      <c r="O16" s="334">
        <f t="shared" si="8"/>
        <v>1</v>
      </c>
      <c r="P16" s="343">
        <f t="shared" si="8"/>
        <v>0.99999999999999989</v>
      </c>
      <c r="Q16" s="335">
        <f t="shared" si="8"/>
        <v>1</v>
      </c>
      <c r="S16" s="327">
        <f t="shared" si="1"/>
        <v>8.4823247837392757E-2</v>
      </c>
      <c r="T16" s="331">
        <f t="shared" si="1"/>
        <v>-1.8958713923930268E-2</v>
      </c>
      <c r="U16" s="328">
        <f t="shared" si="1"/>
        <v>4.4796514526006727E-2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469769.07000000012</v>
      </c>
      <c r="F17" s="342">
        <f t="shared" ref="F17:G19" si="9">F9+F13</f>
        <v>284443.39999999962</v>
      </c>
      <c r="G17" s="324">
        <f t="shared" si="9"/>
        <v>754212.46999999974</v>
      </c>
      <c r="H17" s="180">
        <f>H9+H13</f>
        <v>508088.81999999995</v>
      </c>
      <c r="I17" s="342">
        <f t="shared" ref="I17:J19" si="10">I9+I13</f>
        <v>276120.66000000015</v>
      </c>
      <c r="J17" s="356">
        <f t="shared" si="10"/>
        <v>784209.48</v>
      </c>
      <c r="K17"/>
      <c r="L17" s="336">
        <f t="shared" ref="L17:Q17" si="11">E17/E16</f>
        <v>0.99681443981419338</v>
      </c>
      <c r="M17" s="344">
        <f t="shared" si="11"/>
        <v>0.96137189414666213</v>
      </c>
      <c r="N17" s="339">
        <f t="shared" si="11"/>
        <v>0.98314492249890606</v>
      </c>
      <c r="O17" s="336">
        <f t="shared" si="11"/>
        <v>0.99382646297124733</v>
      </c>
      <c r="P17" s="344">
        <f t="shared" si="11"/>
        <v>0.95127739829629698</v>
      </c>
      <c r="Q17" s="337">
        <f t="shared" si="11"/>
        <v>0.9784174841215566</v>
      </c>
      <c r="R17"/>
      <c r="S17" s="326">
        <f t="shared" si="1"/>
        <v>8.157146233573831E-2</v>
      </c>
      <c r="T17" s="330">
        <f t="shared" si="1"/>
        <v>-2.9259740250606899E-2</v>
      </c>
      <c r="U17" s="209">
        <f t="shared" si="1"/>
        <v>3.9772625345216382E-2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1499.72</v>
      </c>
      <c r="F18" s="154">
        <f t="shared" si="9"/>
        <v>11298.220000000001</v>
      </c>
      <c r="G18" s="119">
        <f t="shared" si="9"/>
        <v>12797.940000000002</v>
      </c>
      <c r="H18" s="19">
        <f>H10+H14</f>
        <v>3154.66</v>
      </c>
      <c r="I18" s="154">
        <f t="shared" si="10"/>
        <v>14082.550000000003</v>
      </c>
      <c r="J18" s="20">
        <f t="shared" si="10"/>
        <v>17237.210000000003</v>
      </c>
      <c r="L18" s="345">
        <f t="shared" ref="L18:Q18" si="12">E18/E16</f>
        <v>3.1822924222706739E-3</v>
      </c>
      <c r="M18" s="346">
        <f t="shared" si="12"/>
        <v>3.8186124768181354E-2</v>
      </c>
      <c r="N18" s="323">
        <f t="shared" si="12"/>
        <v>1.6682606334320695E-2</v>
      </c>
      <c r="O18" s="345">
        <f t="shared" si="12"/>
        <v>6.1705443345060722E-3</v>
      </c>
      <c r="P18" s="346">
        <f t="shared" si="12"/>
        <v>4.8516512764302078E-2</v>
      </c>
      <c r="Q18" s="347">
        <f t="shared" si="12"/>
        <v>2.1505972666225535E-2</v>
      </c>
      <c r="S18" s="326">
        <f t="shared" si="1"/>
        <v>1.1034993198730427</v>
      </c>
      <c r="T18" s="330">
        <f t="shared" si="1"/>
        <v>0.24643970466144238</v>
      </c>
      <c r="U18" s="209">
        <f t="shared" si="1"/>
        <v>0.34687379375118182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1.54</v>
      </c>
      <c r="F19" s="155">
        <f t="shared" si="9"/>
        <v>130.77000000000001</v>
      </c>
      <c r="G19" s="123">
        <f t="shared" si="9"/>
        <v>132.31</v>
      </c>
      <c r="H19" s="21">
        <f>H11+H15</f>
        <v>1.53</v>
      </c>
      <c r="I19" s="155">
        <f t="shared" si="10"/>
        <v>59.82</v>
      </c>
      <c r="J19" s="22">
        <f t="shared" si="10"/>
        <v>61.35</v>
      </c>
      <c r="L19" s="348">
        <f t="shared" ref="L19:Q19" si="13">E19/E16</f>
        <v>3.2677635360579558E-6</v>
      </c>
      <c r="M19" s="349">
        <f t="shared" si="13"/>
        <v>4.4198108515634105E-4</v>
      </c>
      <c r="N19" s="351">
        <f t="shared" si="13"/>
        <v>1.7247116677324403E-4</v>
      </c>
      <c r="O19" s="348">
        <f t="shared" si="13"/>
        <v>2.9926942465413992E-6</v>
      </c>
      <c r="P19" s="349">
        <f t="shared" si="13"/>
        <v>2.0608893940092879E-4</v>
      </c>
      <c r="Q19" s="350">
        <f t="shared" si="13"/>
        <v>7.6543212217808812E-5</v>
      </c>
      <c r="S19" s="332">
        <f t="shared" si="1"/>
        <v>-6.4935064935064991E-3</v>
      </c>
      <c r="T19" s="333">
        <f t="shared" si="1"/>
        <v>-0.54255563202569401</v>
      </c>
      <c r="U19" s="208">
        <f t="shared" si="1"/>
        <v>-0.53631622704255166</v>
      </c>
    </row>
    <row r="20" spans="1:33" ht="6.75" customHeight="1"/>
    <row r="22" spans="1:33" ht="25.5" customHeight="1">
      <c r="A22" s="1" t="s">
        <v>208</v>
      </c>
    </row>
    <row r="23" spans="1:33" ht="15.75" thickBot="1"/>
    <row r="24" spans="1:33" ht="21.75" customHeight="1">
      <c r="A24" s="439" t="s">
        <v>16</v>
      </c>
      <c r="B24" s="422"/>
      <c r="C24" s="422"/>
      <c r="D24" s="422"/>
      <c r="E24" s="430" t="s">
        <v>204</v>
      </c>
      <c r="F24" s="474"/>
      <c r="G24" s="474"/>
      <c r="H24" s="474"/>
      <c r="I24" s="474"/>
      <c r="J24" s="431"/>
      <c r="L24" s="478" t="s">
        <v>205</v>
      </c>
      <c r="M24" s="474"/>
      <c r="N24" s="474"/>
      <c r="O24" s="474"/>
      <c r="P24" s="474"/>
      <c r="Q24" s="431"/>
      <c r="S24" s="480" t="s">
        <v>206</v>
      </c>
      <c r="T24" s="480"/>
      <c r="U24" s="480"/>
    </row>
    <row r="25" spans="1:33" ht="18.75" customHeight="1">
      <c r="A25" s="457"/>
      <c r="B25" s="423"/>
      <c r="C25" s="423"/>
      <c r="D25" s="423"/>
      <c r="E25" s="472">
        <v>2024</v>
      </c>
      <c r="F25" s="470"/>
      <c r="G25" s="471"/>
      <c r="H25" s="475">
        <v>2025</v>
      </c>
      <c r="I25" s="476"/>
      <c r="J25" s="477"/>
      <c r="L25" s="469">
        <f>E25</f>
        <v>2024</v>
      </c>
      <c r="M25" s="470"/>
      <c r="N25" s="471"/>
      <c r="O25" s="472">
        <v>2025</v>
      </c>
      <c r="P25" s="470"/>
      <c r="Q25" s="473"/>
      <c r="S25" s="483" t="s">
        <v>203</v>
      </c>
      <c r="T25" s="482" t="s">
        <v>202</v>
      </c>
      <c r="U25" s="423" t="s">
        <v>12</v>
      </c>
    </row>
    <row r="26" spans="1:33" ht="18.75" customHeight="1" thickBot="1">
      <c r="A26" s="440"/>
      <c r="B26" s="463"/>
      <c r="C26" s="463"/>
      <c r="D26" s="463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29"/>
      <c r="T26" s="417"/>
      <c r="U26" s="463"/>
    </row>
    <row r="27" spans="1:33" ht="24" customHeight="1" thickBot="1">
      <c r="A27" s="12" t="s">
        <v>20</v>
      </c>
      <c r="B27" s="13"/>
      <c r="C27" s="13"/>
      <c r="D27" s="13"/>
      <c r="E27" s="17">
        <v>43207.863999999987</v>
      </c>
      <c r="F27" s="340">
        <v>34043.228999999992</v>
      </c>
      <c r="G27" s="162">
        <v>77251.092999999993</v>
      </c>
      <c r="H27" s="17">
        <v>44586.152000000031</v>
      </c>
      <c r="I27" s="340">
        <v>33714.989000000001</v>
      </c>
      <c r="J27" s="18">
        <v>78301.141000000032</v>
      </c>
      <c r="L27" s="334">
        <f t="shared" ref="L27:Q27" si="14">E27/E35</f>
        <v>0.31268804862467908</v>
      </c>
      <c r="M27" s="343">
        <f t="shared" si="14"/>
        <v>0.26243439251772777</v>
      </c>
      <c r="N27" s="338">
        <f t="shared" si="14"/>
        <v>0.28835479385544327</v>
      </c>
      <c r="O27" s="334">
        <f t="shared" si="14"/>
        <v>0.31654976838186527</v>
      </c>
      <c r="P27" s="343">
        <f t="shared" si="14"/>
        <v>0.26027079334076175</v>
      </c>
      <c r="Q27" s="335">
        <f t="shared" si="14"/>
        <v>0.28958755341097392</v>
      </c>
      <c r="S27" s="325">
        <f t="shared" ref="S27:U38" si="15">(H27-E27)/E27</f>
        <v>3.1899008013912572E-2</v>
      </c>
      <c r="T27" s="329">
        <f t="shared" si="15"/>
        <v>-9.6418585910282122E-3</v>
      </c>
      <c r="U27" s="164">
        <f t="shared" si="15"/>
        <v>1.3592662048160781E-2</v>
      </c>
    </row>
    <row r="28" spans="1:33" ht="24" customHeight="1">
      <c r="A28" s="46"/>
      <c r="B28" s="177" t="s">
        <v>33</v>
      </c>
      <c r="C28" s="177"/>
      <c r="D28" s="178"/>
      <c r="E28" s="39">
        <v>43195.142999999989</v>
      </c>
      <c r="F28" s="153">
        <v>33184.379999999997</v>
      </c>
      <c r="G28" s="112">
        <v>76379.522999999986</v>
      </c>
      <c r="H28" s="39">
        <v>44434.88100000003</v>
      </c>
      <c r="I28" s="153">
        <v>32203.671000000006</v>
      </c>
      <c r="J28" s="20">
        <v>76638.55200000004</v>
      </c>
      <c r="L28" s="345">
        <f t="shared" ref="L28:Q28" si="16">E28/E27</f>
        <v>0.99970558600165937</v>
      </c>
      <c r="M28" s="346">
        <f t="shared" si="16"/>
        <v>0.97477181145184566</v>
      </c>
      <c r="N28" s="347">
        <f t="shared" si="16"/>
        <v>0.98871770008483884</v>
      </c>
      <c r="O28" s="345">
        <f t="shared" si="16"/>
        <v>0.99660722010726555</v>
      </c>
      <c r="P28" s="346">
        <f t="shared" si="16"/>
        <v>0.95517370627052567</v>
      </c>
      <c r="Q28" s="347">
        <f t="shared" si="16"/>
        <v>0.97876673342474041</v>
      </c>
      <c r="S28" s="326">
        <f t="shared" si="15"/>
        <v>2.8700865743170281E-2</v>
      </c>
      <c r="T28" s="330">
        <f t="shared" si="15"/>
        <v>-2.955333201946192E-2</v>
      </c>
      <c r="U28" s="209">
        <f t="shared" si="15"/>
        <v>3.3913408964344181E-3</v>
      </c>
    </row>
    <row r="29" spans="1:33" ht="24" customHeight="1">
      <c r="A29" s="8"/>
      <c r="B29" t="s">
        <v>37</v>
      </c>
      <c r="E29" s="19">
        <v>12.721</v>
      </c>
      <c r="F29" s="154">
        <v>858.67</v>
      </c>
      <c r="G29" s="119">
        <v>871.39099999999996</v>
      </c>
      <c r="H29" s="19">
        <v>150.1330000000001</v>
      </c>
      <c r="I29" s="154">
        <v>1510.7450000000003</v>
      </c>
      <c r="J29" s="20">
        <v>1660.8780000000004</v>
      </c>
      <c r="L29" s="345">
        <f t="shared" ref="L29:Q29" si="17">E29/E27</f>
        <v>2.9441399834067254E-4</v>
      </c>
      <c r="M29" s="346">
        <f t="shared" si="17"/>
        <v>2.5222930527536037E-2</v>
      </c>
      <c r="N29" s="347">
        <f t="shared" si="17"/>
        <v>1.1279982795842126E-2</v>
      </c>
      <c r="O29" s="345">
        <f t="shared" si="17"/>
        <v>3.367256272754823E-3</v>
      </c>
      <c r="P29" s="346">
        <f t="shared" si="17"/>
        <v>4.4809298321289687E-2</v>
      </c>
      <c r="Q29" s="347">
        <f t="shared" si="17"/>
        <v>2.1211415041831889E-2</v>
      </c>
      <c r="S29" s="326">
        <f>(H29-E29)/E29</f>
        <v>10.801980976338346</v>
      </c>
      <c r="T29" s="330">
        <f t="shared" si="15"/>
        <v>0.7594011669209364</v>
      </c>
      <c r="U29" s="209">
        <f t="shared" si="15"/>
        <v>0.90600775082597873</v>
      </c>
    </row>
    <row r="30" spans="1:33" ht="24" customHeight="1" thickBot="1">
      <c r="A30" s="8"/>
      <c r="B30" t="s">
        <v>36</v>
      </c>
      <c r="E30" s="19"/>
      <c r="F30" s="154">
        <v>0.17900000000000002</v>
      </c>
      <c r="G30" s="119">
        <v>0.17900000000000002</v>
      </c>
      <c r="H30" s="19">
        <v>1.1379999999999999</v>
      </c>
      <c r="I30" s="154">
        <v>0.57300000000000006</v>
      </c>
      <c r="J30" s="20">
        <v>1.7109999999999999</v>
      </c>
      <c r="L30" s="345">
        <f t="shared" ref="L30:Q30" si="18">E30/E27</f>
        <v>0</v>
      </c>
      <c r="M30" s="346">
        <f t="shared" si="18"/>
        <v>5.2580206184319372E-6</v>
      </c>
      <c r="N30" s="347">
        <f t="shared" si="18"/>
        <v>2.3171193189460767E-6</v>
      </c>
      <c r="O30" s="345">
        <f t="shared" si="18"/>
        <v>2.5523619979584672E-5</v>
      </c>
      <c r="P30" s="346">
        <f t="shared" si="18"/>
        <v>1.6995408184769096E-5</v>
      </c>
      <c r="Q30" s="347">
        <f t="shared" si="18"/>
        <v>2.1851533427846207E-5</v>
      </c>
      <c r="S30" s="326"/>
      <c r="T30" s="330">
        <f t="shared" si="15"/>
        <v>2.2011173184357542</v>
      </c>
      <c r="U30" s="209">
        <f t="shared" si="15"/>
        <v>8.5586592178770928</v>
      </c>
    </row>
    <row r="31" spans="1:33" ht="24" customHeight="1" thickBot="1">
      <c r="A31" s="12" t="s">
        <v>21</v>
      </c>
      <c r="B31" s="13"/>
      <c r="C31" s="13"/>
      <c r="D31" s="13"/>
      <c r="E31" s="17">
        <v>94974.148999999816</v>
      </c>
      <c r="F31" s="340">
        <v>95677.683999999936</v>
      </c>
      <c r="G31" s="162">
        <v>190651.83299999975</v>
      </c>
      <c r="H31" s="17">
        <v>96264.218000000008</v>
      </c>
      <c r="I31" s="340">
        <v>95823.12999999999</v>
      </c>
      <c r="J31" s="18">
        <v>192087.348</v>
      </c>
      <c r="L31" s="334">
        <f t="shared" ref="L31:Q31" si="19">E31/E35</f>
        <v>0.68731195137532064</v>
      </c>
      <c r="M31" s="343">
        <f t="shared" si="19"/>
        <v>0.73756560748227229</v>
      </c>
      <c r="N31" s="335">
        <f t="shared" si="19"/>
        <v>0.71164520614455673</v>
      </c>
      <c r="O31" s="334">
        <f t="shared" si="19"/>
        <v>0.6834502316181349</v>
      </c>
      <c r="P31" s="343">
        <f t="shared" si="19"/>
        <v>0.73972920665923825</v>
      </c>
      <c r="Q31" s="335">
        <f t="shared" si="19"/>
        <v>0.71041244658902625</v>
      </c>
      <c r="S31" s="327">
        <f t="shared" si="15"/>
        <v>1.3583369933645784E-2</v>
      </c>
      <c r="T31" s="331">
        <f t="shared" si="15"/>
        <v>1.5201663953326313E-3</v>
      </c>
      <c r="U31" s="328">
        <f t="shared" si="15"/>
        <v>7.5295106132037487E-3</v>
      </c>
    </row>
    <row r="32" spans="1:33" ht="24" customHeight="1">
      <c r="A32" s="46"/>
      <c r="B32" s="3" t="s">
        <v>33</v>
      </c>
      <c r="C32" s="3"/>
      <c r="D32" s="3"/>
      <c r="E32" s="19">
        <v>94661.514999999825</v>
      </c>
      <c r="F32" s="154">
        <v>93667.714999999938</v>
      </c>
      <c r="G32" s="119">
        <v>188329.22999999975</v>
      </c>
      <c r="H32" s="19">
        <v>95517.972000000009</v>
      </c>
      <c r="I32" s="154">
        <v>93554.033999999985</v>
      </c>
      <c r="J32" s="20">
        <v>189072.00599999999</v>
      </c>
      <c r="L32" s="336">
        <f>E32/G32</f>
        <v>0.50263846456548433</v>
      </c>
      <c r="M32" s="344">
        <f>F32/G32</f>
        <v>0.49736153543451572</v>
      </c>
      <c r="N32" s="337">
        <f>J32/$J$31</f>
        <v>0.98430223525185012</v>
      </c>
      <c r="O32" s="336">
        <f>H32/J32</f>
        <v>0.50519362448611249</v>
      </c>
      <c r="P32" s="344">
        <f>I32/J32</f>
        <v>0.49480637551388751</v>
      </c>
      <c r="Q32" s="337">
        <f>J32/J31</f>
        <v>0.98430223525185012</v>
      </c>
      <c r="S32" s="326">
        <f t="shared" si="15"/>
        <v>9.0475733459387964E-3</v>
      </c>
      <c r="T32" s="330">
        <f t="shared" si="15"/>
        <v>-1.2136625730642973E-3</v>
      </c>
      <c r="U32" s="209">
        <f t="shared" si="15"/>
        <v>3.9440292938076917E-3</v>
      </c>
    </row>
    <row r="33" spans="1:21" ht="24" customHeight="1">
      <c r="A33" s="8"/>
      <c r="B33" s="3" t="s">
        <v>37</v>
      </c>
      <c r="D33" s="3"/>
      <c r="E33" s="19">
        <v>311.28999999999991</v>
      </c>
      <c r="F33" s="154">
        <v>1957.4049999999997</v>
      </c>
      <c r="G33" s="119">
        <v>2268.6949999999997</v>
      </c>
      <c r="H33" s="19">
        <v>745.36699999999985</v>
      </c>
      <c r="I33" s="154">
        <v>2175.3289999999997</v>
      </c>
      <c r="J33" s="20">
        <v>2920.6959999999995</v>
      </c>
      <c r="L33" s="345">
        <f>E33/G33</f>
        <v>0.13721103982686078</v>
      </c>
      <c r="M33" s="346">
        <f>F33/G33</f>
        <v>0.86278896017313922</v>
      </c>
      <c r="N33" s="410">
        <f t="shared" ref="N33:N34" si="20">J33/$J$31</f>
        <v>1.5205040989997944E-2</v>
      </c>
      <c r="O33" s="345">
        <f>H33/J33</f>
        <v>0.25520184230060233</v>
      </c>
      <c r="P33" s="346">
        <f>I33/J33</f>
        <v>0.74479815769939772</v>
      </c>
      <c r="Q33" s="347">
        <f>J33/J31</f>
        <v>1.5205040989997944E-2</v>
      </c>
      <c r="S33" s="326">
        <f t="shared" si="15"/>
        <v>1.3944456937261078</v>
      </c>
      <c r="T33" s="330">
        <f t="shared" si="15"/>
        <v>0.11133311706059809</v>
      </c>
      <c r="U33" s="209">
        <f t="shared" si="15"/>
        <v>0.28739032791979524</v>
      </c>
    </row>
    <row r="34" spans="1:21" ht="24" customHeight="1" thickBot="1">
      <c r="A34" s="8"/>
      <c r="B34" t="s">
        <v>36</v>
      </c>
      <c r="E34" s="19">
        <v>1.3440000000000001</v>
      </c>
      <c r="F34" s="154">
        <v>52.564</v>
      </c>
      <c r="G34" s="119">
        <v>53.908000000000001</v>
      </c>
      <c r="H34" s="19">
        <v>0.879</v>
      </c>
      <c r="I34" s="154">
        <v>93.76700000000001</v>
      </c>
      <c r="J34" s="20">
        <v>94.646000000000015</v>
      </c>
      <c r="L34" s="348">
        <f>E34/G34</f>
        <v>2.4931364547006011E-2</v>
      </c>
      <c r="M34" s="349">
        <f>F34/G34</f>
        <v>0.97506863545299394</v>
      </c>
      <c r="N34" s="347">
        <f t="shared" si="20"/>
        <v>4.9272375815194252E-4</v>
      </c>
      <c r="O34" s="348">
        <f>H34/J34</f>
        <v>9.2872387633920073E-3</v>
      </c>
      <c r="P34" s="349">
        <f>I34/J34</f>
        <v>0.9907127612366079</v>
      </c>
      <c r="Q34" s="350">
        <f>J34/J31</f>
        <v>4.9272375815194252E-4</v>
      </c>
      <c r="S34" s="326">
        <f t="shared" si="15"/>
        <v>-0.3459821428571429</v>
      </c>
      <c r="T34" s="330">
        <f t="shared" si="15"/>
        <v>0.78386348070923084</v>
      </c>
      <c r="U34" s="209">
        <f t="shared" si="15"/>
        <v>0.75569488758625836</v>
      </c>
    </row>
    <row r="35" spans="1:21" ht="24" customHeight="1" thickBot="1">
      <c r="A35" s="12" t="s">
        <v>12</v>
      </c>
      <c r="B35" s="13"/>
      <c r="C35" s="13"/>
      <c r="D35" s="13"/>
      <c r="E35" s="17">
        <v>138182.01299999983</v>
      </c>
      <c r="F35" s="340">
        <v>129720.91299999993</v>
      </c>
      <c r="G35" s="162">
        <v>267902.92599999974</v>
      </c>
      <c r="H35" s="17">
        <v>140850.37000000002</v>
      </c>
      <c r="I35" s="340">
        <v>129538.11899999999</v>
      </c>
      <c r="J35" s="18">
        <v>270388.489</v>
      </c>
      <c r="L35" s="334">
        <f>L27+L31</f>
        <v>0.99999999999999978</v>
      </c>
      <c r="M35" s="343">
        <f t="shared" ref="M35:Q35" si="21">M27+M31</f>
        <v>1</v>
      </c>
      <c r="N35" s="338">
        <f t="shared" si="21"/>
        <v>1</v>
      </c>
      <c r="O35" s="334">
        <f t="shared" si="21"/>
        <v>1.0000000000000002</v>
      </c>
      <c r="P35" s="343">
        <f t="shared" si="21"/>
        <v>1</v>
      </c>
      <c r="Q35" s="335">
        <f t="shared" si="21"/>
        <v>1.0000000000000002</v>
      </c>
      <c r="S35" s="327">
        <f t="shared" si="15"/>
        <v>1.9310451064279952E-2</v>
      </c>
      <c r="T35" s="331">
        <f t="shared" si="15"/>
        <v>-1.4091328512306747E-3</v>
      </c>
      <c r="U35" s="328">
        <f t="shared" si="15"/>
        <v>9.2778493953450097E-3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137856.65799999982</v>
      </c>
      <c r="F36" s="342">
        <f t="shared" ref="F36:G38" si="22">F28+F32</f>
        <v>126852.09499999994</v>
      </c>
      <c r="G36" s="324">
        <f t="shared" si="22"/>
        <v>264708.75299999974</v>
      </c>
      <c r="H36" s="180">
        <f>H28+H32</f>
        <v>139952.85300000003</v>
      </c>
      <c r="I36" s="342">
        <f t="shared" ref="I36:J38" si="23">I28+I32</f>
        <v>125757.70499999999</v>
      </c>
      <c r="J36" s="356">
        <f t="shared" si="23"/>
        <v>265710.55800000002</v>
      </c>
      <c r="L36" s="336">
        <f>E36/E35</f>
        <v>0.99764546055643288</v>
      </c>
      <c r="M36" s="344">
        <f t="shared" ref="M36:Q36" si="24">F36/F35</f>
        <v>0.9778846915762921</v>
      </c>
      <c r="N36" s="339">
        <f t="shared" si="24"/>
        <v>0.98807712536891068</v>
      </c>
      <c r="O36" s="336">
        <f t="shared" si="24"/>
        <v>0.99362786906417078</v>
      </c>
      <c r="P36" s="344">
        <f t="shared" si="24"/>
        <v>0.97081620430199389</v>
      </c>
      <c r="Q36" s="337">
        <f t="shared" si="24"/>
        <v>0.98269922282083544</v>
      </c>
      <c r="S36" s="326">
        <f t="shared" si="15"/>
        <v>1.5205613065131851E-2</v>
      </c>
      <c r="T36" s="330">
        <f t="shared" si="15"/>
        <v>-8.6272914925051587E-3</v>
      </c>
      <c r="U36" s="209">
        <f t="shared" si="15"/>
        <v>3.7845556244235153E-3</v>
      </c>
    </row>
    <row r="37" spans="1:21" ht="24" customHeight="1">
      <c r="A37" s="8"/>
      <c r="B37" s="3" t="s">
        <v>37</v>
      </c>
      <c r="C37" s="3"/>
      <c r="D37" s="183"/>
      <c r="E37" s="19">
        <f>E29+E33</f>
        <v>324.01099999999991</v>
      </c>
      <c r="F37" s="154">
        <f t="shared" si="22"/>
        <v>2816.0749999999998</v>
      </c>
      <c r="G37" s="119">
        <f t="shared" si="22"/>
        <v>3140.0859999999998</v>
      </c>
      <c r="H37" s="19">
        <f>H29+H33</f>
        <v>895.5</v>
      </c>
      <c r="I37" s="154">
        <f t="shared" si="23"/>
        <v>3686.0740000000001</v>
      </c>
      <c r="J37" s="20">
        <f t="shared" si="23"/>
        <v>4581.5739999999996</v>
      </c>
      <c r="L37" s="345">
        <f>E37/E35</f>
        <v>2.3448131414904217E-3</v>
      </c>
      <c r="M37" s="346">
        <f t="shared" ref="M37:Q37" si="25">F37/F35</f>
        <v>2.1708720166038312E-2</v>
      </c>
      <c r="N37" s="323">
        <f t="shared" si="25"/>
        <v>1.1720984338931793E-2</v>
      </c>
      <c r="O37" s="345">
        <f t="shared" si="25"/>
        <v>6.3578107746539809E-3</v>
      </c>
      <c r="P37" s="346">
        <f t="shared" si="25"/>
        <v>2.8455515862477517E-2</v>
      </c>
      <c r="Q37" s="347">
        <f t="shared" si="25"/>
        <v>1.6944412156539693E-2</v>
      </c>
      <c r="S37" s="326">
        <f t="shared" si="15"/>
        <v>1.7637950563406803</v>
      </c>
      <c r="T37" s="330">
        <f t="shared" si="15"/>
        <v>0.30894028035474919</v>
      </c>
      <c r="U37" s="209">
        <f t="shared" si="15"/>
        <v>0.4590600384830224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1.3440000000000001</v>
      </c>
      <c r="F38" s="155">
        <f t="shared" si="22"/>
        <v>52.743000000000002</v>
      </c>
      <c r="G38" s="123">
        <f t="shared" si="22"/>
        <v>54.087000000000003</v>
      </c>
      <c r="H38" s="21">
        <f>H30+H34</f>
        <v>2.0169999999999999</v>
      </c>
      <c r="I38" s="155">
        <f t="shared" si="23"/>
        <v>94.34</v>
      </c>
      <c r="J38" s="22">
        <f t="shared" si="23"/>
        <v>96.357000000000014</v>
      </c>
      <c r="L38" s="348">
        <f>E38/E35</f>
        <v>9.7263020766675448E-6</v>
      </c>
      <c r="M38" s="349">
        <f t="shared" ref="M38:Q38" si="26">F38/F35</f>
        <v>4.0658825766975624E-4</v>
      </c>
      <c r="N38" s="351">
        <f t="shared" si="26"/>
        <v>2.0189029215754087E-4</v>
      </c>
      <c r="O38" s="348">
        <f t="shared" si="26"/>
        <v>1.4320161175295454E-5</v>
      </c>
      <c r="P38" s="349">
        <f t="shared" si="26"/>
        <v>7.2827983552856753E-4</v>
      </c>
      <c r="Q38" s="350">
        <f t="shared" si="26"/>
        <v>3.563650226249092E-4</v>
      </c>
      <c r="S38" s="332">
        <f t="shared" si="15"/>
        <v>0.50074404761904745</v>
      </c>
      <c r="T38" s="333">
        <f t="shared" si="15"/>
        <v>0.78867337845780483</v>
      </c>
      <c r="U38" s="208">
        <f t="shared" si="15"/>
        <v>0.78151866437406414</v>
      </c>
    </row>
    <row r="41" spans="1:21">
      <c r="A41" s="1" t="s">
        <v>207</v>
      </c>
    </row>
    <row r="42" spans="1:21" ht="15.75" thickBot="1"/>
    <row r="43" spans="1:21" ht="22.5" customHeight="1">
      <c r="A43" s="439" t="s">
        <v>16</v>
      </c>
      <c r="B43" s="422"/>
      <c r="C43" s="422"/>
      <c r="D43" s="422"/>
      <c r="E43" s="430" t="s">
        <v>204</v>
      </c>
      <c r="F43" s="474"/>
      <c r="G43" s="474"/>
      <c r="H43" s="474"/>
      <c r="I43" s="474"/>
      <c r="J43" s="431"/>
      <c r="L43" s="479" t="s">
        <v>206</v>
      </c>
      <c r="M43" s="480"/>
      <c r="N43" s="480"/>
    </row>
    <row r="44" spans="1:21" ht="18.75" customHeight="1">
      <c r="A44" s="457"/>
      <c r="B44" s="423"/>
      <c r="C44" s="423"/>
      <c r="D44" s="423"/>
      <c r="E44" s="472">
        <v>2024</v>
      </c>
      <c r="F44" s="470"/>
      <c r="G44" s="471"/>
      <c r="H44" s="475">
        <v>2025</v>
      </c>
      <c r="I44" s="476"/>
      <c r="J44" s="477"/>
      <c r="L44" s="481" t="s">
        <v>203</v>
      </c>
      <c r="M44" s="482" t="s">
        <v>202</v>
      </c>
      <c r="N44" s="423" t="s">
        <v>12</v>
      </c>
      <c r="S44" t="s">
        <v>210</v>
      </c>
    </row>
    <row r="45" spans="1:21" ht="18.75" customHeight="1" thickBot="1">
      <c r="A45" s="440"/>
      <c r="B45" s="463"/>
      <c r="C45" s="463"/>
      <c r="D45" s="463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19"/>
      <c r="M45" s="417"/>
      <c r="N45" s="463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2.391072122085399</v>
      </c>
      <c r="F46" s="359">
        <f t="shared" ref="F46:J46" si="27">(F27/F8)*10</f>
        <v>3.3366447338695049</v>
      </c>
      <c r="G46" s="360">
        <f t="shared" si="27"/>
        <v>2.7322954270934674</v>
      </c>
      <c r="H46" s="358">
        <f t="shared" si="27"/>
        <v>2.4158726398506793</v>
      </c>
      <c r="I46" s="359">
        <f t="shared" si="27"/>
        <v>3.4664793954926783</v>
      </c>
      <c r="J46" s="361">
        <f t="shared" si="27"/>
        <v>2.7784580662447862</v>
      </c>
      <c r="L46" s="365">
        <f>(H46-E46)/E46</f>
        <v>1.0372132875544685E-2</v>
      </c>
      <c r="M46" s="329">
        <f>(I46-F46)/F46</f>
        <v>3.8911742777183289E-2</v>
      </c>
      <c r="N46" s="164">
        <f>(J46-G46)/G46</f>
        <v>1.6895185891529014E-2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2.3915203430534451</v>
      </c>
      <c r="F47" s="156">
        <f t="shared" si="28"/>
        <v>3.3762175747082863</v>
      </c>
      <c r="G47" s="362">
        <f t="shared" si="28"/>
        <v>2.7385345736770961</v>
      </c>
      <c r="H47" s="124">
        <f t="shared" si="28"/>
        <v>2.4144900109072127</v>
      </c>
      <c r="I47" s="156">
        <f t="shared" si="28"/>
        <v>3.5434870539924033</v>
      </c>
      <c r="J47" s="363">
        <f t="shared" si="28"/>
        <v>2.7877127203399548</v>
      </c>
      <c r="L47" s="326">
        <f t="shared" ref="L47:N57" si="29">(H47-E47)/E47</f>
        <v>9.6046299252635376E-3</v>
      </c>
      <c r="M47" s="330">
        <f t="shared" si="29"/>
        <v>4.9543453756403559E-2</v>
      </c>
      <c r="N47" s="209">
        <f t="shared" si="29"/>
        <v>1.7957833045294008E-2</v>
      </c>
    </row>
    <row r="48" spans="1:21" ht="24" customHeight="1">
      <c r="A48" s="8"/>
      <c r="B48" t="s">
        <v>37</v>
      </c>
      <c r="E48" s="125">
        <f t="shared" si="28"/>
        <v>1.4611762003216169</v>
      </c>
      <c r="F48" s="157">
        <f t="shared" si="28"/>
        <v>2.296289759264905</v>
      </c>
      <c r="G48" s="364">
        <f t="shared" si="28"/>
        <v>2.2772890728719126</v>
      </c>
      <c r="H48" s="125">
        <f t="shared" si="28"/>
        <v>2.8853419945034893</v>
      </c>
      <c r="I48" s="157">
        <f t="shared" si="28"/>
        <v>2.3684883013614448</v>
      </c>
      <c r="J48" s="363">
        <f t="shared" si="28"/>
        <v>2.4074708103524505</v>
      </c>
      <c r="L48" s="326">
        <f t="shared" si="29"/>
        <v>0.97467081236910502</v>
      </c>
      <c r="M48" s="330">
        <f t="shared" si="29"/>
        <v>3.1441390096889288E-2</v>
      </c>
      <c r="N48" s="209">
        <f t="shared" si="29"/>
        <v>5.7165222909696015E-2</v>
      </c>
    </row>
    <row r="49" spans="1:14" ht="24" customHeight="1" thickBot="1">
      <c r="A49" s="8"/>
      <c r="B49" t="s">
        <v>36</v>
      </c>
      <c r="E49" s="125" t="e">
        <f t="shared" si="28"/>
        <v>#DIV/0!</v>
      </c>
      <c r="F49" s="157">
        <f t="shared" si="28"/>
        <v>5.59375</v>
      </c>
      <c r="G49" s="364">
        <f t="shared" si="28"/>
        <v>5.59375</v>
      </c>
      <c r="H49" s="125">
        <f t="shared" si="28"/>
        <v>22.759999999999998</v>
      </c>
      <c r="I49" s="157">
        <f t="shared" si="28"/>
        <v>27.285714285714292</v>
      </c>
      <c r="J49" s="363">
        <f t="shared" si="28"/>
        <v>24.098591549295776</v>
      </c>
      <c r="L49" s="326"/>
      <c r="M49" s="330">
        <f t="shared" si="29"/>
        <v>3.8778930566640075</v>
      </c>
      <c r="N49" s="209">
        <f t="shared" si="29"/>
        <v>3.3081280981981274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3.2685985785985778</v>
      </c>
      <c r="F50" s="359">
        <f t="shared" si="28"/>
        <v>4.9358068542311848</v>
      </c>
      <c r="G50" s="360">
        <f t="shared" si="28"/>
        <v>3.9357582463148244</v>
      </c>
      <c r="H50" s="358">
        <f t="shared" si="28"/>
        <v>2.9466537920741054</v>
      </c>
      <c r="I50" s="359">
        <f t="shared" si="28"/>
        <v>4.9648518416812157</v>
      </c>
      <c r="J50" s="361">
        <f t="shared" si="28"/>
        <v>3.6961699788307687</v>
      </c>
      <c r="L50" s="327">
        <f t="shared" si="29"/>
        <v>-9.8496275630918034E-2</v>
      </c>
      <c r="M50" s="331">
        <f t="shared" si="29"/>
        <v>5.8845470067639127E-3</v>
      </c>
      <c r="N50" s="328">
        <f t="shared" si="29"/>
        <v>-6.087474191495116E-2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3.2737727309747799</v>
      </c>
      <c r="F51" s="157">
        <f t="shared" si="28"/>
        <v>5.0317117847692057</v>
      </c>
      <c r="G51" s="364">
        <f t="shared" si="28"/>
        <v>3.9622740234331575</v>
      </c>
      <c r="H51" s="125">
        <f t="shared" si="28"/>
        <v>2.9475889232119812</v>
      </c>
      <c r="I51" s="157">
        <f t="shared" si="28"/>
        <v>5.0504403599753287</v>
      </c>
      <c r="J51" s="363">
        <f t="shared" si="28"/>
        <v>3.7124337722841587</v>
      </c>
      <c r="L51" s="326">
        <f t="shared" si="29"/>
        <v>-9.9635446491631113E-2</v>
      </c>
      <c r="M51" s="330">
        <f t="shared" si="29"/>
        <v>3.7221081030145041E-3</v>
      </c>
      <c r="N51" s="209">
        <f t="shared" si="29"/>
        <v>-6.3054763419043355E-2</v>
      </c>
    </row>
    <row r="52" spans="1:14" ht="24" customHeight="1">
      <c r="A52" s="8"/>
      <c r="B52" s="3" t="s">
        <v>37</v>
      </c>
      <c r="D52" s="3"/>
      <c r="E52" s="125">
        <f t="shared" si="28"/>
        <v>2.2035734005351597</v>
      </c>
      <c r="F52" s="157">
        <f t="shared" si="28"/>
        <v>2.5895573924041244</v>
      </c>
      <c r="G52" s="364">
        <f t="shared" si="28"/>
        <v>2.5287800256367374</v>
      </c>
      <c r="H52" s="125">
        <f t="shared" si="28"/>
        <v>2.8294367068666411</v>
      </c>
      <c r="I52" s="157">
        <f t="shared" si="28"/>
        <v>2.8236247782004993</v>
      </c>
      <c r="J52" s="363">
        <f t="shared" si="28"/>
        <v>2.8251057227645378</v>
      </c>
      <c r="L52" s="326">
        <f t="shared" si="29"/>
        <v>0.2840219918154232</v>
      </c>
      <c r="M52" s="330">
        <f t="shared" si="29"/>
        <v>9.0388954685058587E-2</v>
      </c>
      <c r="N52" s="209">
        <f t="shared" si="29"/>
        <v>0.11718128667723347</v>
      </c>
    </row>
    <row r="53" spans="1:14" ht="24" customHeight="1" thickBot="1">
      <c r="A53" s="8"/>
      <c r="B53" t="s">
        <v>36</v>
      </c>
      <c r="E53" s="125">
        <f t="shared" si="28"/>
        <v>8.7272727272727284</v>
      </c>
      <c r="F53" s="157">
        <f t="shared" si="28"/>
        <v>4.029436565733997</v>
      </c>
      <c r="G53" s="364">
        <f t="shared" si="28"/>
        <v>4.084248806727782</v>
      </c>
      <c r="H53" s="125">
        <f t="shared" si="28"/>
        <v>8.5339805825242721</v>
      </c>
      <c r="I53" s="157">
        <f t="shared" si="28"/>
        <v>15.730078845831239</v>
      </c>
      <c r="J53" s="363">
        <f t="shared" si="28"/>
        <v>15.607849604221638</v>
      </c>
      <c r="L53" s="326">
        <f t="shared" si="29"/>
        <v>-2.2148058252427289E-2</v>
      </c>
      <c r="M53" s="330">
        <f t="shared" si="29"/>
        <v>2.9037911601831774</v>
      </c>
      <c r="N53" s="209">
        <f t="shared" si="29"/>
        <v>2.8214737502063039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2.9321178144187394</v>
      </c>
      <c r="F54" s="359">
        <f t="shared" si="28"/>
        <v>4.3843534369665269</v>
      </c>
      <c r="G54" s="360">
        <f t="shared" si="28"/>
        <v>3.492217536783766</v>
      </c>
      <c r="H54" s="358">
        <f t="shared" si="28"/>
        <v>2.755046352432859</v>
      </c>
      <c r="I54" s="359">
        <f t="shared" si="28"/>
        <v>4.462783944617402</v>
      </c>
      <c r="J54" s="361">
        <f t="shared" si="28"/>
        <v>3.3734969021645744</v>
      </c>
      <c r="L54" s="327">
        <f t="shared" si="29"/>
        <v>-6.0390295749757558E-2</v>
      </c>
      <c r="M54" s="331">
        <f t="shared" si="29"/>
        <v>1.7888728356065219E-2</v>
      </c>
      <c r="N54" s="328">
        <f t="shared" si="29"/>
        <v>-3.3995772992002654E-2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2.9345622520443881</v>
      </c>
      <c r="F55" s="156">
        <f t="shared" si="28"/>
        <v>4.4596603401590658</v>
      </c>
      <c r="G55" s="362">
        <f t="shared" si="28"/>
        <v>3.5097371566927267</v>
      </c>
      <c r="H55" s="124">
        <f t="shared" si="28"/>
        <v>2.7544958182705153</v>
      </c>
      <c r="I55" s="156">
        <f t="shared" si="28"/>
        <v>4.5544475013206149</v>
      </c>
      <c r="J55" s="366">
        <f t="shared" si="28"/>
        <v>3.388259958295837</v>
      </c>
      <c r="L55" s="326">
        <f t="shared" si="29"/>
        <v>-6.1360577254215017E-2</v>
      </c>
      <c r="M55" s="330">
        <f t="shared" si="29"/>
        <v>2.125434538321103E-2</v>
      </c>
      <c r="N55" s="209">
        <f t="shared" si="29"/>
        <v>-3.4611480282859493E-2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2.1604766223028293</v>
      </c>
      <c r="F56" s="157">
        <f t="shared" si="28"/>
        <v>2.4924943929220706</v>
      </c>
      <c r="G56" s="364">
        <f t="shared" si="28"/>
        <v>2.4535870616677364</v>
      </c>
      <c r="H56" s="125">
        <f t="shared" si="28"/>
        <v>2.8386577317365425</v>
      </c>
      <c r="I56" s="157">
        <f t="shared" si="28"/>
        <v>2.6174762383233148</v>
      </c>
      <c r="J56" s="363">
        <f t="shared" si="28"/>
        <v>2.6579556668393547</v>
      </c>
      <c r="L56" s="326">
        <f t="shared" si="29"/>
        <v>0.31390347038832894</v>
      </c>
      <c r="M56" s="330">
        <f t="shared" si="29"/>
        <v>5.0143280464804547E-2</v>
      </c>
      <c r="N56" s="209">
        <f t="shared" si="29"/>
        <v>8.3293806184609617E-2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8"/>
        <v>8.7272727272727284</v>
      </c>
      <c r="F57" s="158">
        <f t="shared" si="28"/>
        <v>4.0332645102087632</v>
      </c>
      <c r="G57" s="367">
        <f t="shared" si="28"/>
        <v>4.0878996296576222</v>
      </c>
      <c r="H57" s="126">
        <f t="shared" si="28"/>
        <v>13.183006535947712</v>
      </c>
      <c r="I57" s="158">
        <f t="shared" si="28"/>
        <v>15.770645269140754</v>
      </c>
      <c r="J57" s="368">
        <f t="shared" si="28"/>
        <v>15.706112469437654</v>
      </c>
      <c r="L57" s="332">
        <f t="shared" si="29"/>
        <v>0.51055283224400849</v>
      </c>
      <c r="M57" s="333">
        <f t="shared" si="29"/>
        <v>2.9101440605303766</v>
      </c>
      <c r="N57" s="208">
        <f t="shared" si="29"/>
        <v>2.8420983615865105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48619E-5CE0-4874-82CA-89EBA872B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BDFC7D8C-DD7B-43F6-9724-3FE7D1E150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76270738-E4F8-4234-9F33-0E8C145665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26522ECE-25E7-4C88-A080-12984C42939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97817BF7-ABFC-4E86-B49F-DA35E8CEAA9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4287C5C0-92D7-4417-A80A-4AE362D92A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3E6E9-08CF-478F-A067-C8559DF38A6C}">
  <sheetPr>
    <pageSetUpPr fitToPage="1"/>
  </sheetPr>
  <dimension ref="A1:AQ97"/>
  <sheetViews>
    <sheetView showGridLines="0" topLeftCell="N1" workbookViewId="0">
      <selection activeCell="AI71" sqref="AI71:AQ74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224</v>
      </c>
    </row>
    <row r="3" spans="1:43" ht="8.25" customHeight="1" thickBot="1"/>
    <row r="4" spans="1:43">
      <c r="A4" s="464" t="s">
        <v>3</v>
      </c>
      <c r="B4" s="430" t="s">
        <v>211</v>
      </c>
      <c r="C4" s="474"/>
      <c r="D4" s="474"/>
      <c r="E4" s="474"/>
      <c r="F4" s="474"/>
      <c r="G4" s="484"/>
      <c r="H4" s="478" t="s">
        <v>213</v>
      </c>
      <c r="I4" s="474"/>
      <c r="J4" s="474"/>
      <c r="K4" s="474"/>
      <c r="L4" s="474"/>
      <c r="M4" s="484"/>
      <c r="N4" s="486" t="s">
        <v>206</v>
      </c>
      <c r="O4" s="480"/>
      <c r="P4" s="487"/>
      <c r="R4" s="478" t="s">
        <v>212</v>
      </c>
      <c r="S4" s="474"/>
      <c r="T4" s="474"/>
      <c r="U4" s="474"/>
      <c r="V4" s="474"/>
      <c r="W4" s="484"/>
      <c r="X4" s="474" t="s">
        <v>214</v>
      </c>
      <c r="Y4" s="474"/>
      <c r="Z4" s="474"/>
      <c r="AA4" s="474"/>
      <c r="AB4" s="474"/>
      <c r="AC4" s="431"/>
      <c r="AE4" s="480" t="s">
        <v>206</v>
      </c>
      <c r="AF4" s="480"/>
      <c r="AG4" s="480"/>
      <c r="AI4" s="488" t="s">
        <v>217</v>
      </c>
      <c r="AJ4" s="489"/>
      <c r="AK4" s="489"/>
      <c r="AL4" s="489"/>
      <c r="AM4" s="489"/>
      <c r="AN4" s="490"/>
      <c r="AO4" s="480" t="s">
        <v>206</v>
      </c>
      <c r="AP4" s="480"/>
      <c r="AQ4" s="480"/>
    </row>
    <row r="5" spans="1:43">
      <c r="A5" s="465"/>
      <c r="B5" s="472">
        <v>2024</v>
      </c>
      <c r="C5" s="470"/>
      <c r="D5" s="471"/>
      <c r="E5" s="494">
        <v>2025</v>
      </c>
      <c r="F5" s="476"/>
      <c r="G5" s="485"/>
      <c r="H5" s="470">
        <f>R5</f>
        <v>2024</v>
      </c>
      <c r="I5" s="470"/>
      <c r="J5" s="471"/>
      <c r="K5" s="472">
        <v>2025</v>
      </c>
      <c r="L5" s="470"/>
      <c r="M5" s="471"/>
      <c r="N5" s="472" t="s">
        <v>215</v>
      </c>
      <c r="O5" s="470"/>
      <c r="P5" s="473"/>
      <c r="R5" s="469">
        <v>2024</v>
      </c>
      <c r="S5" s="470"/>
      <c r="T5" s="471"/>
      <c r="U5" s="475">
        <v>2025</v>
      </c>
      <c r="V5" s="476"/>
      <c r="W5" s="485"/>
      <c r="X5" s="470">
        <f>H5</f>
        <v>2024</v>
      </c>
      <c r="Y5" s="470"/>
      <c r="Z5" s="471"/>
      <c r="AA5" s="472">
        <v>2025</v>
      </c>
      <c r="AB5" s="470"/>
      <c r="AC5" s="473"/>
      <c r="AE5" s="469" t="s">
        <v>216</v>
      </c>
      <c r="AF5" s="470"/>
      <c r="AG5" s="473"/>
      <c r="AI5" s="491">
        <v>2024</v>
      </c>
      <c r="AJ5" s="492"/>
      <c r="AK5" s="492"/>
      <c r="AL5" s="492">
        <v>2025</v>
      </c>
      <c r="AM5" s="492"/>
      <c r="AN5" s="493"/>
      <c r="AO5" s="470" t="s">
        <v>217</v>
      </c>
      <c r="AP5" s="470"/>
      <c r="AQ5" s="473"/>
    </row>
    <row r="6" spans="1:43" ht="19.5" customHeight="1" thickBot="1">
      <c r="A6" s="46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147</v>
      </c>
      <c r="B7" s="39">
        <v>50503.149999999987</v>
      </c>
      <c r="C7" s="370">
        <v>37190.020000000004</v>
      </c>
      <c r="D7" s="375">
        <v>87693.169999999984</v>
      </c>
      <c r="E7" s="39">
        <v>51035.040000000008</v>
      </c>
      <c r="F7" s="379">
        <v>36924.289999999986</v>
      </c>
      <c r="G7" s="377">
        <v>87959.329999999987</v>
      </c>
      <c r="H7" s="345">
        <f t="shared" ref="H7:H32" si="0">B7/$B$33</f>
        <v>0.10716386495199046</v>
      </c>
      <c r="I7" s="323">
        <f t="shared" ref="I7:I32" si="1">C7/$C$33</f>
        <v>0.12569614893772282</v>
      </c>
      <c r="J7" s="398">
        <f t="shared" ref="J7:J32" si="2">D7/$D$33</f>
        <v>0.11431141522140763</v>
      </c>
      <c r="K7" s="323">
        <f t="shared" ref="K7:K32" si="3">E7/$E$33</f>
        <v>9.982501345098703E-2</v>
      </c>
      <c r="L7" s="323">
        <f t="shared" ref="L7:L32" si="4">F7/$F$33</f>
        <v>0.12720975867991172</v>
      </c>
      <c r="M7" s="399">
        <f t="shared" ref="M7:M32" si="5">G7/$G$33</f>
        <v>0.1097422927909744</v>
      </c>
      <c r="N7" s="392">
        <f t="shared" ref="N7:P33" si="6">(E7-B7)/B7</f>
        <v>1.0531818312323516E-2</v>
      </c>
      <c r="O7" s="393">
        <f t="shared" si="6"/>
        <v>-7.1451964801314367E-3</v>
      </c>
      <c r="P7" s="382">
        <f t="shared" si="6"/>
        <v>3.0351280493110641E-3</v>
      </c>
      <c r="R7" s="401">
        <v>14959.399000000005</v>
      </c>
      <c r="S7" s="369">
        <v>21449.508000000002</v>
      </c>
      <c r="T7" s="374">
        <v>36408.907000000007</v>
      </c>
      <c r="U7" s="39">
        <v>16354.882000000003</v>
      </c>
      <c r="V7" s="112">
        <v>22601.164000000004</v>
      </c>
      <c r="W7" s="380">
        <v>38956.046000000009</v>
      </c>
      <c r="X7" s="345">
        <f>R7/$R$33</f>
        <v>0.10825865592217139</v>
      </c>
      <c r="Y7" s="323">
        <f>S7/$S$33</f>
        <v>0.16535119514615196</v>
      </c>
      <c r="Z7" s="398">
        <f>T7/$T$33</f>
        <v>0.1359033570241783</v>
      </c>
      <c r="AA7" s="323">
        <f>U7/$U$33</f>
        <v>0.11611529312986543</v>
      </c>
      <c r="AB7" s="323">
        <f>V7/$V$33</f>
        <v>0.17447500530712509</v>
      </c>
      <c r="AC7" s="399">
        <f>W7/$W$33</f>
        <v>0.14407435073909536</v>
      </c>
      <c r="AE7" s="392">
        <f t="shared" ref="AE7:AG33" si="7">(U7-R7)/R7</f>
        <v>9.3284696798313749E-2</v>
      </c>
      <c r="AF7" s="393">
        <f t="shared" si="7"/>
        <v>5.3691487935294491E-2</v>
      </c>
      <c r="AG7" s="382">
        <f t="shared" si="7"/>
        <v>6.9959227284686204E-2</v>
      </c>
      <c r="AI7" s="27">
        <f t="shared" ref="AI7:AN22" si="8">(R7/B7)*10</f>
        <v>2.9620724647868517</v>
      </c>
      <c r="AJ7" s="28">
        <f t="shared" si="8"/>
        <v>5.767544088440931</v>
      </c>
      <c r="AK7" s="406">
        <f t="shared" si="8"/>
        <v>4.1518520769633502</v>
      </c>
      <c r="AL7" s="28">
        <f t="shared" si="8"/>
        <v>3.2046378331436598</v>
      </c>
      <c r="AM7" s="28">
        <f t="shared" si="8"/>
        <v>6.1209474847045167</v>
      </c>
      <c r="AN7" s="402">
        <f t="shared" si="8"/>
        <v>4.4288702517402099</v>
      </c>
      <c r="AO7" s="383">
        <f t="shared" ref="AO7:AQ18" si="9">(AL7-AI7)/AI7</f>
        <v>8.189042342495928E-2</v>
      </c>
      <c r="AP7" s="381">
        <f t="shared" si="9"/>
        <v>6.1274502776989918E-2</v>
      </c>
      <c r="AQ7" s="382">
        <f t="shared" si="9"/>
        <v>6.6721590664056057E-2</v>
      </c>
    </row>
    <row r="8" spans="1:43" ht="20.100000000000001" customHeight="1">
      <c r="A8" s="8" t="s">
        <v>146</v>
      </c>
      <c r="B8" s="19">
        <v>70924.599999999991</v>
      </c>
      <c r="C8" s="371">
        <v>23230.539999999997</v>
      </c>
      <c r="D8" s="375">
        <v>94155.139999999985</v>
      </c>
      <c r="E8" s="19">
        <v>76791.8</v>
      </c>
      <c r="F8" s="369">
        <v>21279.030000000002</v>
      </c>
      <c r="G8" s="377">
        <v>98070.83</v>
      </c>
      <c r="H8" s="345">
        <f t="shared" si="0"/>
        <v>0.15049663746071174</v>
      </c>
      <c r="I8" s="323">
        <f t="shared" si="1"/>
        <v>7.8515403211499413E-2</v>
      </c>
      <c r="J8" s="399">
        <f t="shared" si="2"/>
        <v>0.12273484130827711</v>
      </c>
      <c r="K8" s="323">
        <f t="shared" si="3"/>
        <v>0.15020547584415539</v>
      </c>
      <c r="L8" s="323">
        <f t="shared" si="4"/>
        <v>7.3309473824482566E-2</v>
      </c>
      <c r="M8" s="399">
        <f t="shared" si="5"/>
        <v>0.12235788676555265</v>
      </c>
      <c r="N8" s="394">
        <f t="shared" si="6"/>
        <v>8.2724470776007364E-2</v>
      </c>
      <c r="O8" s="395">
        <f t="shared" si="6"/>
        <v>-8.4006226286603536E-2</v>
      </c>
      <c r="P8" s="386">
        <f t="shared" si="6"/>
        <v>4.1587639294041912E-2</v>
      </c>
      <c r="R8" s="401">
        <v>22300.925999999992</v>
      </c>
      <c r="S8" s="369">
        <v>11682.561999999998</v>
      </c>
      <c r="T8" s="374">
        <v>33983.48799999999</v>
      </c>
      <c r="U8" s="19">
        <v>22714.495999999999</v>
      </c>
      <c r="V8" s="119">
        <v>10041.781999999997</v>
      </c>
      <c r="W8" s="375">
        <v>32756.277999999998</v>
      </c>
      <c r="X8" s="345">
        <f t="shared" ref="X8:X32" si="10">R8/$R$33</f>
        <v>0.16138805272723886</v>
      </c>
      <c r="Y8" s="323">
        <f t="shared" ref="Y8:Y32" si="11">S8/$S$33</f>
        <v>9.0059202713135361E-2</v>
      </c>
      <c r="Z8" s="399">
        <f t="shared" ref="Z8:Z32" si="12">T8/$T$33</f>
        <v>0.12685000685658804</v>
      </c>
      <c r="AA8" s="323">
        <f t="shared" ref="AA8:AA32" si="13">U8/$U$33</f>
        <v>0.16126685361209914</v>
      </c>
      <c r="AB8" s="323">
        <f t="shared" ref="AB8:AB32" si="14">V8/$V$33</f>
        <v>7.7519899760162464E-2</v>
      </c>
      <c r="AC8" s="399">
        <f t="shared" ref="AC8:AC32" si="15">W8/$W$33</f>
        <v>0.12114523854600931</v>
      </c>
      <c r="AE8" s="394">
        <f t="shared" si="7"/>
        <v>1.8544969836678849E-2</v>
      </c>
      <c r="AF8" s="395">
        <f t="shared" si="7"/>
        <v>-0.14044693278751708</v>
      </c>
      <c r="AG8" s="386">
        <f t="shared" si="7"/>
        <v>-3.6111949426733132E-2</v>
      </c>
      <c r="AI8" s="27">
        <f t="shared" si="8"/>
        <v>3.1443146665613897</v>
      </c>
      <c r="AJ8" s="28">
        <f t="shared" si="8"/>
        <v>5.0289670408006018</v>
      </c>
      <c r="AK8" s="402">
        <f t="shared" si="8"/>
        <v>3.6093077871266503</v>
      </c>
      <c r="AL8" s="28">
        <f t="shared" si="8"/>
        <v>2.9579324875833097</v>
      </c>
      <c r="AM8" s="28">
        <f t="shared" si="8"/>
        <v>4.719097628040374</v>
      </c>
      <c r="AN8" s="402">
        <f t="shared" si="8"/>
        <v>3.3400632991481767</v>
      </c>
      <c r="AO8" s="384">
        <f t="shared" si="9"/>
        <v>-5.927593092389407E-2</v>
      </c>
      <c r="AP8" s="385">
        <f t="shared" si="9"/>
        <v>-6.1616910639147301E-2</v>
      </c>
      <c r="AQ8" s="386">
        <f t="shared" si="9"/>
        <v>-7.4597264588736473E-2</v>
      </c>
    </row>
    <row r="9" spans="1:43" ht="20.100000000000001" customHeight="1">
      <c r="A9" s="8" t="s">
        <v>150</v>
      </c>
      <c r="B9" s="19">
        <v>23895.789999999994</v>
      </c>
      <c r="C9" s="371">
        <v>33342.78</v>
      </c>
      <c r="D9" s="375">
        <v>57238.569999999992</v>
      </c>
      <c r="E9" s="19">
        <v>25355.319999999996</v>
      </c>
      <c r="F9" s="369">
        <v>33295.87999999999</v>
      </c>
      <c r="G9" s="377">
        <v>58651.199999999983</v>
      </c>
      <c r="H9" s="345">
        <f t="shared" si="0"/>
        <v>5.07050592385054E-2</v>
      </c>
      <c r="I9" s="323">
        <f t="shared" si="1"/>
        <v>0.11269311070221864</v>
      </c>
      <c r="J9" s="399">
        <f t="shared" si="2"/>
        <v>7.4612674418653199E-2</v>
      </c>
      <c r="K9" s="323">
        <f t="shared" si="3"/>
        <v>4.9595242015173881E-2</v>
      </c>
      <c r="L9" s="323">
        <f t="shared" si="4"/>
        <v>0.11470933794083242</v>
      </c>
      <c r="M9" s="399">
        <f t="shared" si="5"/>
        <v>7.317605946909779E-2</v>
      </c>
      <c r="N9" s="394">
        <f t="shared" si="6"/>
        <v>6.1078959933946644E-2</v>
      </c>
      <c r="O9" s="395">
        <f t="shared" si="6"/>
        <v>-1.4066013691722385E-3</v>
      </c>
      <c r="P9" s="386">
        <f t="shared" si="6"/>
        <v>2.4679687141030783E-2</v>
      </c>
      <c r="R9" s="401">
        <v>9187.1309999999994</v>
      </c>
      <c r="S9" s="369">
        <v>14981.967000000001</v>
      </c>
      <c r="T9" s="374">
        <v>24169.097999999998</v>
      </c>
      <c r="U9" s="19">
        <v>9431.5079999999998</v>
      </c>
      <c r="V9" s="119">
        <v>14543.581000000004</v>
      </c>
      <c r="W9" s="375">
        <v>23975.089000000004</v>
      </c>
      <c r="X9" s="345">
        <f t="shared" si="10"/>
        <v>6.6485722711247558E-2</v>
      </c>
      <c r="Y9" s="323">
        <f t="shared" si="11"/>
        <v>0.11549384485136949</v>
      </c>
      <c r="Z9" s="399">
        <f t="shared" si="12"/>
        <v>9.0215879165127175E-2</v>
      </c>
      <c r="AA9" s="323">
        <f t="shared" si="13"/>
        <v>6.6961187251407289E-2</v>
      </c>
      <c r="AB9" s="323">
        <f t="shared" si="14"/>
        <v>0.1122725967635828</v>
      </c>
      <c r="AC9" s="399">
        <f t="shared" si="15"/>
        <v>8.8669044635254476E-2</v>
      </c>
      <c r="AE9" s="394">
        <f t="shared" si="7"/>
        <v>2.6599925482721474E-2</v>
      </c>
      <c r="AF9" s="395">
        <f t="shared" si="7"/>
        <v>-2.9260910800297236E-2</v>
      </c>
      <c r="AG9" s="386">
        <f t="shared" si="7"/>
        <v>-8.027151033935755E-3</v>
      </c>
      <c r="AI9" s="27">
        <f t="shared" si="8"/>
        <v>3.8446651062802282</v>
      </c>
      <c r="AJ9" s="28">
        <f t="shared" si="8"/>
        <v>4.4933166940489064</v>
      </c>
      <c r="AK9" s="402">
        <f t="shared" si="8"/>
        <v>4.2225195353412923</v>
      </c>
      <c r="AL9" s="28">
        <f t="shared" si="8"/>
        <v>3.7197353454817379</v>
      </c>
      <c r="AM9" s="28">
        <f t="shared" si="8"/>
        <v>4.3679821647603276</v>
      </c>
      <c r="AN9" s="402">
        <f t="shared" si="8"/>
        <v>4.0877405747879001</v>
      </c>
      <c r="AO9" s="384">
        <f t="shared" si="9"/>
        <v>-3.2494315459210887E-2</v>
      </c>
      <c r="AP9" s="385">
        <f t="shared" si="9"/>
        <v>-2.7893544529050421E-2</v>
      </c>
      <c r="AQ9" s="386">
        <f t="shared" si="9"/>
        <v>-3.1919085139886387E-2</v>
      </c>
    </row>
    <row r="10" spans="1:43" ht="20.100000000000001" customHeight="1">
      <c r="A10" s="8" t="s">
        <v>155</v>
      </c>
      <c r="B10" s="19">
        <v>64953.889999999985</v>
      </c>
      <c r="C10" s="371">
        <v>20140.289999999986</v>
      </c>
      <c r="D10" s="375">
        <v>85094.179999999964</v>
      </c>
      <c r="E10" s="19">
        <v>85387.960000000036</v>
      </c>
      <c r="F10" s="369">
        <v>21728.510000000006</v>
      </c>
      <c r="G10" s="377">
        <v>107116.47000000004</v>
      </c>
      <c r="H10" s="345">
        <f t="shared" si="0"/>
        <v>0.13782724238124638</v>
      </c>
      <c r="I10" s="323">
        <f t="shared" si="1"/>
        <v>6.8070866632739854E-2</v>
      </c>
      <c r="J10" s="399">
        <f t="shared" si="2"/>
        <v>0.11092353193418825</v>
      </c>
      <c r="K10" s="323">
        <f t="shared" si="3"/>
        <v>0.16701964484699813</v>
      </c>
      <c r="L10" s="323">
        <f t="shared" si="4"/>
        <v>7.4858000345410847E-2</v>
      </c>
      <c r="M10" s="399">
        <f t="shared" si="5"/>
        <v>0.13364366251397813</v>
      </c>
      <c r="N10" s="394">
        <f t="shared" si="6"/>
        <v>0.31459347546390304</v>
      </c>
      <c r="O10" s="395">
        <f t="shared" si="6"/>
        <v>7.8857851599953149E-2</v>
      </c>
      <c r="P10" s="386">
        <f t="shared" si="6"/>
        <v>0.25879901539682376</v>
      </c>
      <c r="R10" s="401">
        <v>20829.686999999991</v>
      </c>
      <c r="S10" s="369">
        <v>7189.1149999999998</v>
      </c>
      <c r="T10" s="374">
        <v>28018.801999999989</v>
      </c>
      <c r="U10" s="19">
        <v>16963.122999999996</v>
      </c>
      <c r="V10" s="119">
        <v>5085.8940000000002</v>
      </c>
      <c r="W10" s="375">
        <v>22049.016999999996</v>
      </c>
      <c r="X10" s="345">
        <f t="shared" si="10"/>
        <v>0.15074094339615679</v>
      </c>
      <c r="Y10" s="323">
        <f t="shared" si="11"/>
        <v>5.5419861252441222E-2</v>
      </c>
      <c r="Z10" s="399">
        <f t="shared" si="12"/>
        <v>0.10458565129669392</v>
      </c>
      <c r="AA10" s="323">
        <f t="shared" si="13"/>
        <v>0.1204336417433621</v>
      </c>
      <c r="AB10" s="323">
        <f t="shared" si="14"/>
        <v>3.9261755838835365E-2</v>
      </c>
      <c r="AC10" s="399">
        <f t="shared" si="15"/>
        <v>8.1545694055045387E-2</v>
      </c>
      <c r="AE10" s="394">
        <f t="shared" si="7"/>
        <v>-0.185627561278285</v>
      </c>
      <c r="AF10" s="395">
        <f t="shared" si="7"/>
        <v>-0.29255631604168242</v>
      </c>
      <c r="AG10" s="386">
        <f t="shared" si="7"/>
        <v>-0.21306353497911848</v>
      </c>
      <c r="AI10" s="27">
        <f t="shared" si="8"/>
        <v>3.2068421152297417</v>
      </c>
      <c r="AJ10" s="28">
        <f t="shared" si="8"/>
        <v>3.5695191082154256</v>
      </c>
      <c r="AK10" s="402">
        <f t="shared" si="8"/>
        <v>3.2926813561162467</v>
      </c>
      <c r="AL10" s="28">
        <f t="shared" si="8"/>
        <v>1.9865942458398103</v>
      </c>
      <c r="AM10" s="28">
        <f t="shared" si="8"/>
        <v>2.3406547434683738</v>
      </c>
      <c r="AN10" s="402">
        <f t="shared" si="8"/>
        <v>2.0584151998287457</v>
      </c>
      <c r="AO10" s="384">
        <f t="shared" si="9"/>
        <v>-0.38051385928693016</v>
      </c>
      <c r="AP10" s="385">
        <f t="shared" si="9"/>
        <v>-0.34426608388753527</v>
      </c>
      <c r="AQ10" s="386">
        <f t="shared" si="9"/>
        <v>-0.37485138183651373</v>
      </c>
    </row>
    <row r="11" spans="1:43" ht="20.100000000000001" customHeight="1">
      <c r="A11" s="8" t="s">
        <v>148</v>
      </c>
      <c r="B11" s="19">
        <v>29101.569999999992</v>
      </c>
      <c r="C11" s="371">
        <v>23862.810000000005</v>
      </c>
      <c r="D11" s="375">
        <v>52964.38</v>
      </c>
      <c r="E11" s="19">
        <v>33021.87999999999</v>
      </c>
      <c r="F11" s="369">
        <v>24286.060000000009</v>
      </c>
      <c r="G11" s="377">
        <v>57307.94</v>
      </c>
      <c r="H11" s="345">
        <f t="shared" si="0"/>
        <v>6.1751330706518247E-2</v>
      </c>
      <c r="I11" s="323">
        <f t="shared" si="1"/>
        <v>8.0652371787715685E-2</v>
      </c>
      <c r="J11" s="399">
        <f t="shared" si="2"/>
        <v>6.9041103590215966E-2</v>
      </c>
      <c r="K11" s="323">
        <f t="shared" si="3"/>
        <v>6.4591104762078716E-2</v>
      </c>
      <c r="L11" s="323">
        <f t="shared" si="4"/>
        <v>8.3669146566822519E-2</v>
      </c>
      <c r="M11" s="399">
        <f t="shared" si="5"/>
        <v>7.1500143654204679E-2</v>
      </c>
      <c r="N11" s="394">
        <f t="shared" si="6"/>
        <v>0.13471128877239263</v>
      </c>
      <c r="O11" s="395">
        <f t="shared" si="6"/>
        <v>1.7736804676398276E-2</v>
      </c>
      <c r="P11" s="386">
        <f t="shared" si="6"/>
        <v>8.2009078554303949E-2</v>
      </c>
      <c r="R11" s="401">
        <v>9845.3470000000016</v>
      </c>
      <c r="S11" s="369">
        <v>10289.262000000001</v>
      </c>
      <c r="T11" s="374">
        <v>20134.609000000004</v>
      </c>
      <c r="U11" s="19">
        <v>11160.465000000004</v>
      </c>
      <c r="V11" s="119">
        <v>10419.721000000001</v>
      </c>
      <c r="W11" s="375">
        <v>21580.186000000005</v>
      </c>
      <c r="X11" s="345">
        <f t="shared" si="10"/>
        <v>7.1249121258640274E-2</v>
      </c>
      <c r="Y11" s="323">
        <f t="shared" si="11"/>
        <v>7.9318451913763507E-2</v>
      </c>
      <c r="Z11" s="399">
        <f t="shared" si="12"/>
        <v>7.5156360927539884E-2</v>
      </c>
      <c r="AA11" s="323">
        <f t="shared" si="13"/>
        <v>7.9236320074984573E-2</v>
      </c>
      <c r="AB11" s="323">
        <f t="shared" si="14"/>
        <v>8.0437488829060433E-2</v>
      </c>
      <c r="AC11" s="399">
        <f t="shared" si="15"/>
        <v>7.9811777786146856E-2</v>
      </c>
      <c r="AE11" s="394">
        <f t="shared" si="7"/>
        <v>0.13357761793464487</v>
      </c>
      <c r="AF11" s="395">
        <f t="shared" si="7"/>
        <v>1.2679140641962537E-2</v>
      </c>
      <c r="AG11" s="386">
        <f t="shared" si="7"/>
        <v>7.1795633081327817E-2</v>
      </c>
      <c r="AI11" s="27">
        <f t="shared" si="8"/>
        <v>3.3830982314699876</v>
      </c>
      <c r="AJ11" s="28">
        <f t="shared" si="8"/>
        <v>4.3118400557185002</v>
      </c>
      <c r="AK11" s="402">
        <f t="shared" si="8"/>
        <v>3.8015377504655024</v>
      </c>
      <c r="AL11" s="28">
        <f t="shared" si="8"/>
        <v>3.3797182353033826</v>
      </c>
      <c r="AM11" s="28">
        <f t="shared" si="8"/>
        <v>4.2904122776605167</v>
      </c>
      <c r="AN11" s="402">
        <f t="shared" si="8"/>
        <v>3.7656537645568844</v>
      </c>
      <c r="AO11" s="384">
        <f t="shared" si="9"/>
        <v>-9.9908306982158298E-4</v>
      </c>
      <c r="AP11" s="385">
        <f t="shared" si="9"/>
        <v>-4.9695206179007625E-3</v>
      </c>
      <c r="AQ11" s="386">
        <f t="shared" si="9"/>
        <v>-9.4393343599505058E-3</v>
      </c>
    </row>
    <row r="12" spans="1:43" ht="20.100000000000001" customHeight="1">
      <c r="A12" s="8" t="s">
        <v>152</v>
      </c>
      <c r="B12" s="19">
        <v>39287.65</v>
      </c>
      <c r="C12" s="371">
        <v>21020.809999999998</v>
      </c>
      <c r="D12" s="375">
        <v>60308.46</v>
      </c>
      <c r="E12" s="19">
        <v>43466.45</v>
      </c>
      <c r="F12" s="369">
        <v>15614.350000000002</v>
      </c>
      <c r="G12" s="377">
        <v>59080.800000000003</v>
      </c>
      <c r="H12" s="345">
        <f t="shared" si="0"/>
        <v>8.3365422134680095E-2</v>
      </c>
      <c r="I12" s="323">
        <f t="shared" si="1"/>
        <v>7.1046879365796872E-2</v>
      </c>
      <c r="J12" s="399">
        <f t="shared" si="2"/>
        <v>7.8614393942238084E-2</v>
      </c>
      <c r="K12" s="323">
        <f t="shared" si="3"/>
        <v>8.5020780936326368E-2</v>
      </c>
      <c r="L12" s="323">
        <f t="shared" si="4"/>
        <v>5.3793795234618746E-2</v>
      </c>
      <c r="M12" s="399">
        <f t="shared" si="5"/>
        <v>7.3712049101840607E-2</v>
      </c>
      <c r="N12" s="394">
        <f t="shared" si="6"/>
        <v>0.10636421369056168</v>
      </c>
      <c r="O12" s="395">
        <f t="shared" si="6"/>
        <v>-0.25719560759076343</v>
      </c>
      <c r="P12" s="386">
        <f t="shared" si="6"/>
        <v>-2.0356348014855564E-2</v>
      </c>
      <c r="R12" s="401">
        <v>8933.6089999999986</v>
      </c>
      <c r="S12" s="369">
        <v>6594.0829999999996</v>
      </c>
      <c r="T12" s="374">
        <v>15527.691999999999</v>
      </c>
      <c r="U12" s="19">
        <v>9703.7289999999994</v>
      </c>
      <c r="V12" s="119">
        <v>5605.7090000000007</v>
      </c>
      <c r="W12" s="375">
        <v>15309.438</v>
      </c>
      <c r="X12" s="345">
        <f t="shared" si="10"/>
        <v>6.4651026613717105E-2</v>
      </c>
      <c r="Y12" s="323">
        <f t="shared" si="11"/>
        <v>5.0832844508271378E-2</v>
      </c>
      <c r="Z12" s="399">
        <f t="shared" si="12"/>
        <v>5.7960143369244141E-2</v>
      </c>
      <c r="AA12" s="323">
        <f t="shared" si="13"/>
        <v>6.8893883629840655E-2</v>
      </c>
      <c r="AB12" s="323">
        <f t="shared" si="14"/>
        <v>4.3274590084174377E-2</v>
      </c>
      <c r="AC12" s="399">
        <f t="shared" si="15"/>
        <v>5.6620154417890201E-2</v>
      </c>
      <c r="AE12" s="394">
        <f t="shared" si="7"/>
        <v>8.620480256075691E-2</v>
      </c>
      <c r="AF12" s="395">
        <f t="shared" si="7"/>
        <v>-0.14988801323853507</v>
      </c>
      <c r="AG12" s="386">
        <f t="shared" si="7"/>
        <v>-1.4055791420901381E-2</v>
      </c>
      <c r="AI12" s="27">
        <f t="shared" si="8"/>
        <v>2.2738975225038907</v>
      </c>
      <c r="AJ12" s="28">
        <f t="shared" si="8"/>
        <v>3.1369309745913694</v>
      </c>
      <c r="AK12" s="402">
        <f t="shared" si="8"/>
        <v>2.5747120719050032</v>
      </c>
      <c r="AL12" s="28">
        <f t="shared" si="8"/>
        <v>2.2324641188778931</v>
      </c>
      <c r="AM12" s="28">
        <f t="shared" si="8"/>
        <v>3.5901007726866627</v>
      </c>
      <c r="AN12" s="402">
        <f t="shared" si="8"/>
        <v>2.5912712759475158</v>
      </c>
      <c r="AO12" s="384">
        <f t="shared" si="9"/>
        <v>-1.8221315259789449E-2</v>
      </c>
      <c r="AP12" s="385">
        <f t="shared" si="9"/>
        <v>0.14446278919297076</v>
      </c>
      <c r="AQ12" s="386">
        <f t="shared" si="9"/>
        <v>6.4314779983381471E-3</v>
      </c>
    </row>
    <row r="13" spans="1:43" ht="20.100000000000001" customHeight="1">
      <c r="A13" s="8" t="s">
        <v>157</v>
      </c>
      <c r="B13" s="19">
        <v>8182.97</v>
      </c>
      <c r="C13" s="371">
        <v>18539.53</v>
      </c>
      <c r="D13" s="375">
        <v>26722.5</v>
      </c>
      <c r="E13" s="19">
        <v>7703.13</v>
      </c>
      <c r="F13" s="369">
        <v>17283.57</v>
      </c>
      <c r="G13" s="377">
        <v>24986.7</v>
      </c>
      <c r="H13" s="345">
        <f t="shared" si="0"/>
        <v>1.7363643495231281E-2</v>
      </c>
      <c r="I13" s="323">
        <f t="shared" si="1"/>
        <v>6.2660561196669975E-2</v>
      </c>
      <c r="J13" s="399">
        <f t="shared" si="2"/>
        <v>3.4833805109954014E-2</v>
      </c>
      <c r="K13" s="323">
        <f t="shared" si="3"/>
        <v>1.5067394007425126E-2</v>
      </c>
      <c r="L13" s="323">
        <f t="shared" si="4"/>
        <v>5.9544510370473272E-2</v>
      </c>
      <c r="M13" s="399">
        <f t="shared" si="5"/>
        <v>3.1174609302733896E-2</v>
      </c>
      <c r="N13" s="394">
        <f t="shared" si="6"/>
        <v>-5.8638856063263113E-2</v>
      </c>
      <c r="O13" s="395">
        <f t="shared" si="6"/>
        <v>-6.7744975196242799E-2</v>
      </c>
      <c r="P13" s="386">
        <f t="shared" si="6"/>
        <v>-6.4956497333707522E-2</v>
      </c>
      <c r="R13" s="401">
        <v>3038.9650000000001</v>
      </c>
      <c r="S13" s="369">
        <v>9853.4410000000007</v>
      </c>
      <c r="T13" s="374">
        <v>12892.406000000001</v>
      </c>
      <c r="U13" s="19">
        <v>3007.8049999999998</v>
      </c>
      <c r="V13" s="119">
        <v>10063.432000000003</v>
      </c>
      <c r="W13" s="375">
        <v>13071.237000000003</v>
      </c>
      <c r="X13" s="345">
        <f t="shared" si="10"/>
        <v>2.1992478861919618E-2</v>
      </c>
      <c r="Y13" s="323">
        <f t="shared" si="11"/>
        <v>7.5958770040417456E-2</v>
      </c>
      <c r="Z13" s="399">
        <f t="shared" si="12"/>
        <v>4.8123423631438816E-2</v>
      </c>
      <c r="AA13" s="323">
        <f t="shared" si="13"/>
        <v>2.1354611990014653E-2</v>
      </c>
      <c r="AB13" s="323">
        <f t="shared" si="14"/>
        <v>7.7687032031088871E-2</v>
      </c>
      <c r="AC13" s="399">
        <f t="shared" si="15"/>
        <v>4.8342431470890054E-2</v>
      </c>
      <c r="AE13" s="394">
        <f t="shared" si="7"/>
        <v>-1.0253490908911523E-2</v>
      </c>
      <c r="AF13" s="395">
        <f t="shared" si="7"/>
        <v>2.1311438308708783E-2</v>
      </c>
      <c r="AG13" s="386">
        <f t="shared" si="7"/>
        <v>1.3871033847367353E-2</v>
      </c>
      <c r="AI13" s="27">
        <f t="shared" si="8"/>
        <v>3.713767739585994</v>
      </c>
      <c r="AJ13" s="28">
        <f t="shared" si="8"/>
        <v>5.3148278300474727</v>
      </c>
      <c r="AK13" s="402">
        <f t="shared" si="8"/>
        <v>4.8245508466647955</v>
      </c>
      <c r="AL13" s="28">
        <f t="shared" si="8"/>
        <v>3.9046530436329125</v>
      </c>
      <c r="AM13" s="28">
        <f t="shared" si="8"/>
        <v>5.8225424492740805</v>
      </c>
      <c r="AN13" s="402">
        <f t="shared" si="8"/>
        <v>5.2312778398107804</v>
      </c>
      <c r="AO13" s="384">
        <f t="shared" si="9"/>
        <v>5.1399365127825183E-2</v>
      </c>
      <c r="AP13" s="385">
        <f t="shared" si="9"/>
        <v>9.5527952261451304E-2</v>
      </c>
      <c r="AQ13" s="386">
        <f t="shared" si="9"/>
        <v>8.4303597593370722E-2</v>
      </c>
    </row>
    <row r="14" spans="1:43" ht="20.100000000000001" customHeight="1">
      <c r="A14" s="8" t="s">
        <v>156</v>
      </c>
      <c r="B14" s="19">
        <v>26515.21</v>
      </c>
      <c r="C14" s="371">
        <v>10824.08</v>
      </c>
      <c r="D14" s="375">
        <v>37339.29</v>
      </c>
      <c r="E14" s="19">
        <v>31034.55</v>
      </c>
      <c r="F14" s="369">
        <v>14227.05</v>
      </c>
      <c r="G14" s="377">
        <v>45261.599999999999</v>
      </c>
      <c r="H14" s="345">
        <f t="shared" si="0"/>
        <v>5.6263270382415111E-2</v>
      </c>
      <c r="I14" s="323">
        <f t="shared" si="1"/>
        <v>3.6583609575736364E-2</v>
      </c>
      <c r="J14" s="399">
        <f t="shared" si="2"/>
        <v>4.8673198645488067E-2</v>
      </c>
      <c r="K14" s="323">
        <f t="shared" si="3"/>
        <v>6.0703868777125067E-2</v>
      </c>
      <c r="L14" s="323">
        <f t="shared" si="4"/>
        <v>4.9014337099698831E-2</v>
      </c>
      <c r="M14" s="399">
        <f t="shared" si="5"/>
        <v>5.6470550189365559E-2</v>
      </c>
      <c r="N14" s="394">
        <f t="shared" si="6"/>
        <v>0.17044330405076935</v>
      </c>
      <c r="O14" s="395">
        <f t="shared" si="6"/>
        <v>0.31438884413271145</v>
      </c>
      <c r="P14" s="386">
        <f t="shared" si="6"/>
        <v>0.21217087952127631</v>
      </c>
      <c r="R14" s="401">
        <v>5983.5959999999995</v>
      </c>
      <c r="S14" s="369">
        <v>2857.9049999999993</v>
      </c>
      <c r="T14" s="374">
        <v>8841.5009999999984</v>
      </c>
      <c r="U14" s="19">
        <v>7066.4489999999987</v>
      </c>
      <c r="V14" s="119">
        <v>4154.7820000000011</v>
      </c>
      <c r="W14" s="375">
        <v>11221.231</v>
      </c>
      <c r="X14" s="345">
        <f t="shared" si="10"/>
        <v>4.3302278423169326E-2</v>
      </c>
      <c r="Y14" s="323">
        <f t="shared" si="11"/>
        <v>2.2031181664594043E-2</v>
      </c>
      <c r="Z14" s="399">
        <f t="shared" si="12"/>
        <v>3.3002629467361627E-2</v>
      </c>
      <c r="AA14" s="323">
        <f t="shared" si="13"/>
        <v>5.0169900157166776E-2</v>
      </c>
      <c r="AB14" s="323">
        <f t="shared" si="14"/>
        <v>3.2073817591870397E-2</v>
      </c>
      <c r="AC14" s="399">
        <f t="shared" si="15"/>
        <v>4.1500402038194772E-2</v>
      </c>
      <c r="AE14" s="394">
        <f t="shared" si="7"/>
        <v>0.18097027272563174</v>
      </c>
      <c r="AF14" s="395">
        <f t="shared" si="7"/>
        <v>0.45378590261047941</v>
      </c>
      <c r="AG14" s="386">
        <f t="shared" si="7"/>
        <v>0.2691545247803514</v>
      </c>
      <c r="AI14" s="27">
        <f t="shared" si="8"/>
        <v>2.2566655138692093</v>
      </c>
      <c r="AJ14" s="28">
        <f t="shared" si="8"/>
        <v>2.640321394520365</v>
      </c>
      <c r="AK14" s="402">
        <f t="shared" si="8"/>
        <v>2.3678813924956792</v>
      </c>
      <c r="AL14" s="28">
        <f t="shared" si="8"/>
        <v>2.2769619665824052</v>
      </c>
      <c r="AM14" s="28">
        <f t="shared" si="8"/>
        <v>2.9203397752872178</v>
      </c>
      <c r="AN14" s="402">
        <f t="shared" si="8"/>
        <v>2.47919450483412</v>
      </c>
      <c r="AO14" s="384">
        <f t="shared" si="9"/>
        <v>8.9940013654909081E-3</v>
      </c>
      <c r="AP14" s="385">
        <f t="shared" si="9"/>
        <v>0.1060546573413349</v>
      </c>
      <c r="AQ14" s="386">
        <f t="shared" si="9"/>
        <v>4.7009581092708336E-2</v>
      </c>
    </row>
    <row r="15" spans="1:43" ht="20.100000000000001" customHeight="1">
      <c r="A15" s="8" t="s">
        <v>145</v>
      </c>
      <c r="B15" s="19">
        <v>24744.12</v>
      </c>
      <c r="C15" s="371">
        <v>10490.869999999997</v>
      </c>
      <c r="D15" s="375">
        <v>35234.99</v>
      </c>
      <c r="E15" s="19">
        <v>25364.660000000003</v>
      </c>
      <c r="F15" s="369">
        <v>11577.839999999998</v>
      </c>
      <c r="G15" s="377">
        <v>36942.5</v>
      </c>
      <c r="H15" s="345">
        <f t="shared" si="0"/>
        <v>5.2505151342754797E-2</v>
      </c>
      <c r="I15" s="323">
        <f t="shared" si="1"/>
        <v>3.5457414596880774E-2</v>
      </c>
      <c r="J15" s="399">
        <f t="shared" si="2"/>
        <v>4.5930162773362468E-2</v>
      </c>
      <c r="K15" s="323">
        <f t="shared" si="3"/>
        <v>4.9613511142142977E-2</v>
      </c>
      <c r="L15" s="323">
        <f t="shared" si="4"/>
        <v>3.988740832754345E-2</v>
      </c>
      <c r="M15" s="399">
        <f t="shared" si="5"/>
        <v>4.6091240706705845E-2</v>
      </c>
      <c r="N15" s="394">
        <f t="shared" si="6"/>
        <v>2.5078281223983902E-2</v>
      </c>
      <c r="O15" s="395">
        <f t="shared" si="6"/>
        <v>0.10361104465120638</v>
      </c>
      <c r="P15" s="386">
        <f t="shared" si="6"/>
        <v>4.8460635294631904E-2</v>
      </c>
      <c r="R15" s="401">
        <v>6001.0920000000015</v>
      </c>
      <c r="S15" s="369">
        <v>3844.7320000000009</v>
      </c>
      <c r="T15" s="374">
        <v>9845.8240000000023</v>
      </c>
      <c r="U15" s="19">
        <v>6616.7440000000006</v>
      </c>
      <c r="V15" s="119">
        <v>4068.3490000000006</v>
      </c>
      <c r="W15" s="375">
        <v>10685.093000000001</v>
      </c>
      <c r="X15" s="345">
        <f t="shared" si="10"/>
        <v>4.3428894034131672E-2</v>
      </c>
      <c r="Y15" s="323">
        <f t="shared" si="11"/>
        <v>2.9638490133044319E-2</v>
      </c>
      <c r="Z15" s="399">
        <f t="shared" si="12"/>
        <v>3.6751461236373378E-2</v>
      </c>
      <c r="AA15" s="323">
        <f t="shared" si="13"/>
        <v>4.6977114792101725E-2</v>
      </c>
      <c r="AB15" s="323">
        <f t="shared" si="14"/>
        <v>3.1406577703972996E-2</v>
      </c>
      <c r="AC15" s="399">
        <f t="shared" si="15"/>
        <v>3.9517558752288469E-2</v>
      </c>
      <c r="AE15" s="394">
        <f t="shared" si="7"/>
        <v>0.10258999528752417</v>
      </c>
      <c r="AF15" s="395">
        <f t="shared" si="7"/>
        <v>5.8161921299065757E-2</v>
      </c>
      <c r="AG15" s="386">
        <f t="shared" si="7"/>
        <v>8.5241113389798381E-2</v>
      </c>
      <c r="AI15" s="27">
        <f t="shared" si="8"/>
        <v>2.4252598193025259</v>
      </c>
      <c r="AJ15" s="28">
        <f t="shared" si="8"/>
        <v>3.664836186131371</v>
      </c>
      <c r="AK15" s="402">
        <f t="shared" si="8"/>
        <v>2.7943314302061677</v>
      </c>
      <c r="AL15" s="28">
        <f t="shared" si="8"/>
        <v>2.6086468338231223</v>
      </c>
      <c r="AM15" s="28">
        <f t="shared" si="8"/>
        <v>3.5139101939567325</v>
      </c>
      <c r="AN15" s="402">
        <f t="shared" si="8"/>
        <v>2.8923578534208572</v>
      </c>
      <c r="AO15" s="384">
        <f t="shared" si="9"/>
        <v>7.5615409557783494E-2</v>
      </c>
      <c r="AP15" s="385">
        <f t="shared" si="9"/>
        <v>-4.1182193284867406E-2</v>
      </c>
      <c r="AQ15" s="386">
        <f t="shared" si="9"/>
        <v>3.5080456868875072E-2</v>
      </c>
    </row>
    <row r="16" spans="1:43" ht="20.100000000000001" customHeight="1">
      <c r="A16" s="8" t="s">
        <v>154</v>
      </c>
      <c r="B16" s="19">
        <v>36417.760000000002</v>
      </c>
      <c r="C16" s="371">
        <v>13729.349999999999</v>
      </c>
      <c r="D16" s="375">
        <v>50147.11</v>
      </c>
      <c r="E16" s="19">
        <v>30266.9</v>
      </c>
      <c r="F16" s="369">
        <v>12475.399999999998</v>
      </c>
      <c r="G16" s="377">
        <v>42742.3</v>
      </c>
      <c r="H16" s="345">
        <f t="shared" si="0"/>
        <v>7.7275732592798699E-2</v>
      </c>
      <c r="I16" s="323">
        <f t="shared" si="1"/>
        <v>4.6402944188202226E-2</v>
      </c>
      <c r="J16" s="399">
        <f t="shared" si="2"/>
        <v>6.5368683939280608E-2</v>
      </c>
      <c r="K16" s="323">
        <f t="shared" si="3"/>
        <v>5.9202338229178988E-2</v>
      </c>
      <c r="L16" s="323">
        <f t="shared" si="4"/>
        <v>4.2979638157845987E-2</v>
      </c>
      <c r="M16" s="399">
        <f t="shared" si="5"/>
        <v>5.3327350278357805E-2</v>
      </c>
      <c r="N16" s="394">
        <f t="shared" si="6"/>
        <v>-0.1688972633132845</v>
      </c>
      <c r="O16" s="395">
        <f t="shared" si="6"/>
        <v>-9.1333529992315796E-2</v>
      </c>
      <c r="P16" s="386">
        <f t="shared" si="6"/>
        <v>-0.14766174960032588</v>
      </c>
      <c r="R16" s="401">
        <v>7418.0960000000014</v>
      </c>
      <c r="S16" s="369">
        <v>3998.2160000000013</v>
      </c>
      <c r="T16" s="374">
        <v>11416.312000000002</v>
      </c>
      <c r="U16" s="19">
        <v>6326.3460000000014</v>
      </c>
      <c r="V16" s="119">
        <v>3862.4399999999996</v>
      </c>
      <c r="W16" s="375">
        <v>10188.786</v>
      </c>
      <c r="X16" s="345">
        <f t="shared" si="10"/>
        <v>5.3683513786993431E-2</v>
      </c>
      <c r="Y16" s="323">
        <f t="shared" si="11"/>
        <v>3.0821676378426359E-2</v>
      </c>
      <c r="Z16" s="399">
        <f t="shared" si="12"/>
        <v>4.2613614455259831E-2</v>
      </c>
      <c r="AA16" s="323">
        <f t="shared" si="13"/>
        <v>4.4915366569502103E-2</v>
      </c>
      <c r="AB16" s="323">
        <f t="shared" si="14"/>
        <v>2.9817014712094126E-2</v>
      </c>
      <c r="AC16" s="399">
        <f t="shared" si="15"/>
        <v>3.7682025731502221E-2</v>
      </c>
      <c r="AE16" s="394">
        <f t="shared" si="7"/>
        <v>-0.14717388397238318</v>
      </c>
      <c r="AF16" s="395">
        <f t="shared" si="7"/>
        <v>-3.3959145779017846E-2</v>
      </c>
      <c r="AG16" s="386">
        <f t="shared" si="7"/>
        <v>-0.10752386585089839</v>
      </c>
      <c r="AI16" s="27">
        <f t="shared" si="8"/>
        <v>2.0369446116400352</v>
      </c>
      <c r="AJ16" s="28">
        <f t="shared" si="8"/>
        <v>2.9121669998943882</v>
      </c>
      <c r="AK16" s="402">
        <f t="shared" si="8"/>
        <v>2.2765642925384935</v>
      </c>
      <c r="AL16" s="28">
        <f t="shared" si="8"/>
        <v>2.0901863091363837</v>
      </c>
      <c r="AM16" s="28">
        <f t="shared" si="8"/>
        <v>3.0960450165926545</v>
      </c>
      <c r="AN16" s="402">
        <f t="shared" si="8"/>
        <v>2.3837711119897618</v>
      </c>
      <c r="AO16" s="384">
        <f t="shared" si="9"/>
        <v>2.6138019262821919E-2</v>
      </c>
      <c r="AP16" s="385">
        <f t="shared" si="9"/>
        <v>6.314130223470521E-2</v>
      </c>
      <c r="AQ16" s="386">
        <f t="shared" si="9"/>
        <v>4.7091496516325861E-2</v>
      </c>
    </row>
    <row r="17" spans="1:43" ht="20.100000000000001" customHeight="1">
      <c r="A17" s="8" t="s">
        <v>149</v>
      </c>
      <c r="B17" s="19">
        <v>2666.7900000000004</v>
      </c>
      <c r="C17" s="371">
        <v>9619.8600000000024</v>
      </c>
      <c r="D17" s="375">
        <v>12286.650000000003</v>
      </c>
      <c r="E17" s="19">
        <v>3671.0300000000011</v>
      </c>
      <c r="F17" s="369">
        <v>11696.440000000002</v>
      </c>
      <c r="G17" s="377">
        <v>15367.470000000003</v>
      </c>
      <c r="H17" s="345">
        <f t="shared" si="0"/>
        <v>5.6587267015090889E-3</v>
      </c>
      <c r="I17" s="323">
        <f t="shared" si="1"/>
        <v>3.2513544099197648E-2</v>
      </c>
      <c r="J17" s="399">
        <f t="shared" si="2"/>
        <v>1.6016120181652788E-2</v>
      </c>
      <c r="K17" s="323">
        <f t="shared" si="3"/>
        <v>7.1805688626672371E-3</v>
      </c>
      <c r="L17" s="323">
        <f t="shared" si="4"/>
        <v>4.0296003249190908E-2</v>
      </c>
      <c r="M17" s="399">
        <f t="shared" si="5"/>
        <v>1.9173195068635879E-2</v>
      </c>
      <c r="N17" s="394">
        <f t="shared" si="6"/>
        <v>0.37657258351801248</v>
      </c>
      <c r="O17" s="395">
        <f t="shared" si="6"/>
        <v>0.21586384833043301</v>
      </c>
      <c r="P17" s="386">
        <f t="shared" si="6"/>
        <v>0.2507453211412386</v>
      </c>
      <c r="R17" s="401">
        <v>1076.1010000000001</v>
      </c>
      <c r="S17" s="369">
        <v>5333.6830000000009</v>
      </c>
      <c r="T17" s="374">
        <v>6409.7840000000015</v>
      </c>
      <c r="U17" s="19">
        <v>1368.5239999999994</v>
      </c>
      <c r="V17" s="119">
        <v>6974.2819999999992</v>
      </c>
      <c r="W17" s="375">
        <v>8342.8059999999987</v>
      </c>
      <c r="X17" s="345">
        <f t="shared" si="10"/>
        <v>7.7875620468779881E-3</v>
      </c>
      <c r="Y17" s="323">
        <f t="shared" si="11"/>
        <v>4.1116600836751747E-2</v>
      </c>
      <c r="Z17" s="399">
        <f t="shared" si="12"/>
        <v>2.3925770784601296E-2</v>
      </c>
      <c r="AA17" s="323">
        <f t="shared" si="13"/>
        <v>9.716154810242952E-3</v>
      </c>
      <c r="AB17" s="323">
        <f t="shared" si="14"/>
        <v>5.383961148918643E-2</v>
      </c>
      <c r="AC17" s="399">
        <f t="shared" si="15"/>
        <v>3.0854885985919327E-2</v>
      </c>
      <c r="AE17" s="394">
        <f t="shared" si="7"/>
        <v>0.27174307987818919</v>
      </c>
      <c r="AF17" s="395">
        <f t="shared" si="7"/>
        <v>0.30759214598992818</v>
      </c>
      <c r="AG17" s="386">
        <f t="shared" si="7"/>
        <v>0.30157365677220899</v>
      </c>
      <c r="AI17" s="27">
        <f t="shared" si="8"/>
        <v>4.0351921223643403</v>
      </c>
      <c r="AJ17" s="28">
        <f t="shared" si="8"/>
        <v>5.5444497113263598</v>
      </c>
      <c r="AK17" s="402">
        <f t="shared" si="8"/>
        <v>5.2168687152315716</v>
      </c>
      <c r="AL17" s="28">
        <f t="shared" si="8"/>
        <v>3.7279019784638074</v>
      </c>
      <c r="AM17" s="28">
        <f t="shared" si="8"/>
        <v>5.9627390898427191</v>
      </c>
      <c r="AN17" s="402">
        <f t="shared" si="8"/>
        <v>5.4288741087504953</v>
      </c>
      <c r="AO17" s="384">
        <f t="shared" si="9"/>
        <v>-7.6152543567239703E-2</v>
      </c>
      <c r="AP17" s="385">
        <f t="shared" si="9"/>
        <v>7.5442902414980126E-2</v>
      </c>
      <c r="AQ17" s="386">
        <f t="shared" si="9"/>
        <v>4.0638437555450914E-2</v>
      </c>
    </row>
    <row r="18" spans="1:43" ht="20.100000000000001" customHeight="1">
      <c r="A18" s="8" t="s">
        <v>161</v>
      </c>
      <c r="B18" s="19">
        <v>4499.8100000000004</v>
      </c>
      <c r="C18" s="371">
        <v>5496.8099999999995</v>
      </c>
      <c r="D18" s="375">
        <v>9996.619999999999</v>
      </c>
      <c r="E18" s="19">
        <v>5336.01</v>
      </c>
      <c r="F18" s="369">
        <v>5994.18</v>
      </c>
      <c r="G18" s="377">
        <v>11330.19</v>
      </c>
      <c r="H18" s="345">
        <f t="shared" si="0"/>
        <v>9.5482565176551633E-3</v>
      </c>
      <c r="I18" s="323">
        <f t="shared" si="1"/>
        <v>1.8578313441142653E-2</v>
      </c>
      <c r="J18" s="399">
        <f t="shared" si="2"/>
        <v>1.3030978120994236E-2</v>
      </c>
      <c r="K18" s="323">
        <f t="shared" si="3"/>
        <v>1.0437285246070174E-2</v>
      </c>
      <c r="L18" s="323">
        <f t="shared" si="4"/>
        <v>2.0650855880612832E-2</v>
      </c>
      <c r="M18" s="399">
        <f t="shared" si="5"/>
        <v>1.4136090263049645E-2</v>
      </c>
      <c r="N18" s="394">
        <f t="shared" si="6"/>
        <v>0.1858300683806649</v>
      </c>
      <c r="O18" s="395">
        <f t="shared" si="6"/>
        <v>9.0483389456794183E-2</v>
      </c>
      <c r="P18" s="386">
        <f t="shared" si="6"/>
        <v>0.13340208990638852</v>
      </c>
      <c r="R18" s="401">
        <v>2257.886</v>
      </c>
      <c r="S18" s="369">
        <v>2271.3129999999992</v>
      </c>
      <c r="T18" s="374">
        <v>4529.1989999999987</v>
      </c>
      <c r="U18" s="19">
        <v>2911.6049999999996</v>
      </c>
      <c r="V18" s="119">
        <v>2578.752</v>
      </c>
      <c r="W18" s="375">
        <v>5490.357</v>
      </c>
      <c r="X18" s="345">
        <f t="shared" si="10"/>
        <v>1.6339941436516788E-2</v>
      </c>
      <c r="Y18" s="323">
        <f t="shared" si="11"/>
        <v>1.7509227675571469E-2</v>
      </c>
      <c r="Z18" s="399">
        <f t="shared" si="12"/>
        <v>1.6906119942863184E-2</v>
      </c>
      <c r="AA18" s="323">
        <f t="shared" si="13"/>
        <v>2.0671617689041213E-2</v>
      </c>
      <c r="AB18" s="323">
        <f t="shared" si="14"/>
        <v>1.9907283044614844E-2</v>
      </c>
      <c r="AC18" s="399">
        <f t="shared" si="15"/>
        <v>2.0305439112091796E-2</v>
      </c>
      <c r="AE18" s="394">
        <f t="shared" si="7"/>
        <v>0.28952701775023165</v>
      </c>
      <c r="AF18" s="395">
        <f t="shared" si="7"/>
        <v>0.13535739019677204</v>
      </c>
      <c r="AG18" s="386">
        <f t="shared" si="7"/>
        <v>0.21221368281676331</v>
      </c>
      <c r="AI18" s="27">
        <f t="shared" si="8"/>
        <v>5.0177363044217413</v>
      </c>
      <c r="AJ18" s="28">
        <f t="shared" si="8"/>
        <v>4.1320565928238366</v>
      </c>
      <c r="AK18" s="402">
        <f t="shared" si="8"/>
        <v>4.5307303868707614</v>
      </c>
      <c r="AL18" s="28">
        <f t="shared" si="8"/>
        <v>5.4565208835815513</v>
      </c>
      <c r="AM18" s="28">
        <f t="shared" si="8"/>
        <v>4.3020930302393321</v>
      </c>
      <c r="AN18" s="402">
        <f t="shared" si="8"/>
        <v>4.8457766374615074</v>
      </c>
      <c r="AO18" s="384">
        <f t="shared" si="9"/>
        <v>8.7446719504399459E-2</v>
      </c>
      <c r="AP18" s="385">
        <f t="shared" si="9"/>
        <v>4.1150558709868251E-2</v>
      </c>
      <c r="AQ18" s="386">
        <f t="shared" si="9"/>
        <v>6.9535422258559729E-2</v>
      </c>
    </row>
    <row r="19" spans="1:43" ht="20.100000000000001" customHeight="1">
      <c r="A19" s="8" t="s">
        <v>151</v>
      </c>
      <c r="B19" s="19">
        <v>8147.1200000000008</v>
      </c>
      <c r="C19" s="371">
        <v>9316.6299999999974</v>
      </c>
      <c r="D19" s="375">
        <v>17463.75</v>
      </c>
      <c r="E19" s="19">
        <v>7311.1699999999992</v>
      </c>
      <c r="F19" s="369">
        <v>5938.1299999999992</v>
      </c>
      <c r="G19" s="377">
        <v>13249.3</v>
      </c>
      <c r="H19" s="345">
        <f t="shared" si="0"/>
        <v>1.7287572506421101E-2</v>
      </c>
      <c r="I19" s="323">
        <f t="shared" si="1"/>
        <v>3.1488676587903323E-2</v>
      </c>
      <c r="J19" s="399">
        <f t="shared" si="2"/>
        <v>2.2764668874130766E-2</v>
      </c>
      <c r="K19" s="323">
        <f t="shared" si="3"/>
        <v>1.4300716597703315E-2</v>
      </c>
      <c r="L19" s="323">
        <f t="shared" si="4"/>
        <v>2.0457755160896644E-2</v>
      </c>
      <c r="M19" s="399">
        <f t="shared" si="5"/>
        <v>1.6530464248368619E-2</v>
      </c>
      <c r="N19" s="394">
        <f t="shared" si="6"/>
        <v>-0.10260681075030213</v>
      </c>
      <c r="O19" s="395">
        <f t="shared" si="6"/>
        <v>-0.36263112305629819</v>
      </c>
      <c r="P19" s="386">
        <f t="shared" si="6"/>
        <v>-0.24132560303485795</v>
      </c>
      <c r="R19" s="401">
        <v>2335.3240000000001</v>
      </c>
      <c r="S19" s="369">
        <v>3593.0779999999995</v>
      </c>
      <c r="T19" s="374">
        <v>5928.402</v>
      </c>
      <c r="U19" s="19">
        <v>2201.4439999999995</v>
      </c>
      <c r="V19" s="119">
        <v>2493.9319999999998</v>
      </c>
      <c r="W19" s="375">
        <v>4695.3759999999993</v>
      </c>
      <c r="X19" s="345">
        <f t="shared" si="10"/>
        <v>1.6900347225365733E-2</v>
      </c>
      <c r="Y19" s="323">
        <f t="shared" si="11"/>
        <v>2.7698525371926724E-2</v>
      </c>
      <c r="Z19" s="399">
        <f t="shared" si="12"/>
        <v>2.2128918442645161E-2</v>
      </c>
      <c r="AA19" s="323">
        <f t="shared" si="13"/>
        <v>1.5629664302621284E-2</v>
      </c>
      <c r="AB19" s="323">
        <f t="shared" si="14"/>
        <v>1.9252495089881611E-2</v>
      </c>
      <c r="AC19" s="399">
        <f t="shared" si="15"/>
        <v>1.7365295458269311E-2</v>
      </c>
      <c r="AE19" s="394">
        <f t="shared" si="7"/>
        <v>-5.7328233684062924E-2</v>
      </c>
      <c r="AF19" s="395">
        <f t="shared" si="7"/>
        <v>-0.30590652359898668</v>
      </c>
      <c r="AG19" s="386">
        <f t="shared" si="7"/>
        <v>-0.20798623305234712</v>
      </c>
      <c r="AI19" s="27">
        <f t="shared" si="8"/>
        <v>2.8664411473011322</v>
      </c>
      <c r="AJ19" s="28">
        <f t="shared" si="8"/>
        <v>3.8566284160689013</v>
      </c>
      <c r="AK19" s="402">
        <f t="shared" si="8"/>
        <v>3.3946901438694437</v>
      </c>
      <c r="AL19" s="28">
        <f t="shared" si="8"/>
        <v>3.0110693637270094</v>
      </c>
      <c r="AM19" s="28">
        <f t="shared" si="8"/>
        <v>4.1998608989698774</v>
      </c>
      <c r="AN19" s="402">
        <f t="shared" si="8"/>
        <v>3.543867223174054</v>
      </c>
      <c r="AO19" s="384">
        <f>(AL19-AI19)/AI19</f>
        <v>5.0455672729248391E-2</v>
      </c>
      <c r="AP19" s="385">
        <f>(AM19-AJ19)/AJ19</f>
        <v>8.8998069264561469E-2</v>
      </c>
      <c r="AQ19" s="386">
        <f>(AN19-AK19)/AK19</f>
        <v>4.3944240264170494E-2</v>
      </c>
    </row>
    <row r="20" spans="1:43" ht="20.100000000000001" customHeight="1">
      <c r="A20" s="8" t="s">
        <v>162</v>
      </c>
      <c r="B20" s="19">
        <v>3465.63</v>
      </c>
      <c r="C20" s="371">
        <v>5377.4900000000007</v>
      </c>
      <c r="D20" s="375">
        <v>8843.1200000000008</v>
      </c>
      <c r="E20" s="19">
        <v>3220.1299999999997</v>
      </c>
      <c r="F20" s="369">
        <v>7257.0400000000009</v>
      </c>
      <c r="G20" s="377">
        <v>10477.17</v>
      </c>
      <c r="H20" s="345">
        <f t="shared" si="0"/>
        <v>7.3538047684860606E-3</v>
      </c>
      <c r="I20" s="323">
        <f t="shared" si="1"/>
        <v>1.8175031472182999E-2</v>
      </c>
      <c r="J20" s="399">
        <f t="shared" si="2"/>
        <v>1.1527346567272395E-2</v>
      </c>
      <c r="K20" s="323">
        <f t="shared" si="3"/>
        <v>6.2986042641276808E-3</v>
      </c>
      <c r="L20" s="323">
        <f t="shared" si="4"/>
        <v>2.5001599411402817E-2</v>
      </c>
      <c r="M20" s="399">
        <f t="shared" si="5"/>
        <v>1.3071821462951268E-2</v>
      </c>
      <c r="N20" s="394">
        <f t="shared" si="6"/>
        <v>-7.0838491125711764E-2</v>
      </c>
      <c r="O20" s="395">
        <f t="shared" si="6"/>
        <v>0.34952180292292501</v>
      </c>
      <c r="P20" s="386">
        <f t="shared" si="6"/>
        <v>0.18478206786744941</v>
      </c>
      <c r="R20" s="401">
        <v>1127.9860000000001</v>
      </c>
      <c r="S20" s="369">
        <v>2632.2340000000004</v>
      </c>
      <c r="T20" s="374">
        <v>3760.2200000000003</v>
      </c>
      <c r="U20" s="19">
        <v>1127.2189999999998</v>
      </c>
      <c r="V20" s="119">
        <v>3122.9840000000004</v>
      </c>
      <c r="W20" s="375">
        <v>4250.2030000000004</v>
      </c>
      <c r="X20" s="345">
        <f t="shared" si="10"/>
        <v>8.1630450701279094E-3</v>
      </c>
      <c r="Y20" s="323">
        <f t="shared" si="11"/>
        <v>2.0291516141271684E-2</v>
      </c>
      <c r="Z20" s="399">
        <f t="shared" si="12"/>
        <v>1.4035755622915449E-2</v>
      </c>
      <c r="AA20" s="323">
        <f t="shared" si="13"/>
        <v>8.0029537728583868E-3</v>
      </c>
      <c r="AB20" s="323">
        <f t="shared" si="14"/>
        <v>2.4108610068670214E-2</v>
      </c>
      <c r="AC20" s="399">
        <f t="shared" si="15"/>
        <v>1.5718875517663041E-2</v>
      </c>
      <c r="AE20" s="394">
        <f t="shared" si="7"/>
        <v>-6.7997297838827788E-4</v>
      </c>
      <c r="AF20" s="395">
        <f t="shared" si="7"/>
        <v>0.18643859170575258</v>
      </c>
      <c r="AG20" s="386">
        <f t="shared" si="7"/>
        <v>0.13030700331363596</v>
      </c>
      <c r="AI20" s="27">
        <f t="shared" si="8"/>
        <v>3.2547790733575139</v>
      </c>
      <c r="AJ20" s="28">
        <f t="shared" si="8"/>
        <v>4.8949119384694342</v>
      </c>
      <c r="AK20" s="402">
        <f t="shared" si="8"/>
        <v>4.252141778014999</v>
      </c>
      <c r="AL20" s="28">
        <f t="shared" si="8"/>
        <v>3.5005387981230567</v>
      </c>
      <c r="AM20" s="28">
        <f t="shared" si="8"/>
        <v>4.3033854023127889</v>
      </c>
      <c r="AN20" s="402">
        <f t="shared" si="8"/>
        <v>4.0566326593918021</v>
      </c>
      <c r="AO20" s="384">
        <f t="shared" ref="AO20:AQ33" si="16">(AL20-AI20)/AI20</f>
        <v>7.5507344500659393E-2</v>
      </c>
      <c r="AP20" s="385">
        <f t="shared" si="16"/>
        <v>-0.1208451844675283</v>
      </c>
      <c r="AQ20" s="386">
        <f t="shared" si="16"/>
        <v>-4.5978974556785658E-2</v>
      </c>
    </row>
    <row r="21" spans="1:43" ht="20.100000000000001" customHeight="1">
      <c r="A21" s="8" t="s">
        <v>158</v>
      </c>
      <c r="B21" s="19">
        <v>12792.95</v>
      </c>
      <c r="C21" s="371">
        <v>2421.2800000000002</v>
      </c>
      <c r="D21" s="375">
        <v>15214.230000000001</v>
      </c>
      <c r="E21" s="19">
        <v>10143.710000000001</v>
      </c>
      <c r="F21" s="369">
        <v>2141.4700000000003</v>
      </c>
      <c r="G21" s="377">
        <v>12285.18</v>
      </c>
      <c r="H21" s="345">
        <f t="shared" si="0"/>
        <v>2.7145672421177033E-2</v>
      </c>
      <c r="I21" s="323">
        <f t="shared" si="1"/>
        <v>8.1835280405853379E-3</v>
      </c>
      <c r="J21" s="399">
        <f t="shared" si="2"/>
        <v>1.9832333154383597E-2</v>
      </c>
      <c r="K21" s="323">
        <f t="shared" si="3"/>
        <v>1.9841191212800292E-2</v>
      </c>
      <c r="L21" s="323">
        <f t="shared" si="4"/>
        <v>7.3776877475577917E-3</v>
      </c>
      <c r="M21" s="399">
        <f t="shared" si="5"/>
        <v>1.532758174203718E-2</v>
      </c>
      <c r="N21" s="394">
        <f t="shared" si="6"/>
        <v>-0.20708593404961323</v>
      </c>
      <c r="O21" s="395">
        <f t="shared" si="6"/>
        <v>-0.1155628427938941</v>
      </c>
      <c r="P21" s="386">
        <f t="shared" si="6"/>
        <v>-0.19252042331422628</v>
      </c>
      <c r="R21" s="401">
        <v>3955.065000000001</v>
      </c>
      <c r="S21" s="369">
        <v>932.77499999999986</v>
      </c>
      <c r="T21" s="374">
        <v>4887.8400000000011</v>
      </c>
      <c r="U21" s="19">
        <v>3132.0570000000007</v>
      </c>
      <c r="V21" s="119">
        <v>1090.5330000000001</v>
      </c>
      <c r="W21" s="375">
        <v>4222.5900000000011</v>
      </c>
      <c r="X21" s="345">
        <f t="shared" si="10"/>
        <v>2.8622140567600526E-2</v>
      </c>
      <c r="Y21" s="323">
        <f t="shared" si="11"/>
        <v>7.1906293166468828E-3</v>
      </c>
      <c r="Z21" s="399">
        <f t="shared" si="12"/>
        <v>1.8244817527674193E-2</v>
      </c>
      <c r="AA21" s="323">
        <f t="shared" si="13"/>
        <v>2.2236767997130577E-2</v>
      </c>
      <c r="AB21" s="323">
        <f t="shared" si="14"/>
        <v>8.4186261806071163E-3</v>
      </c>
      <c r="AC21" s="399">
        <f t="shared" si="15"/>
        <v>1.5616752087401186E-2</v>
      </c>
      <c r="AE21" s="394">
        <f t="shared" si="7"/>
        <v>-0.20808962684557653</v>
      </c>
      <c r="AF21" s="395">
        <f t="shared" si="7"/>
        <v>0.16912760311972372</v>
      </c>
      <c r="AG21" s="386">
        <f t="shared" si="7"/>
        <v>-0.13610306393007951</v>
      </c>
      <c r="AI21" s="27">
        <f t="shared" si="8"/>
        <v>3.0915973250892099</v>
      </c>
      <c r="AJ21" s="28">
        <f t="shared" si="8"/>
        <v>3.8524045133152702</v>
      </c>
      <c r="AK21" s="402">
        <f t="shared" si="8"/>
        <v>3.2126765534634356</v>
      </c>
      <c r="AL21" s="28">
        <f t="shared" si="8"/>
        <v>3.0876838947485687</v>
      </c>
      <c r="AM21" s="28">
        <f t="shared" si="8"/>
        <v>5.0924505129653932</v>
      </c>
      <c r="AN21" s="402">
        <f t="shared" si="8"/>
        <v>3.43714133614648</v>
      </c>
      <c r="AO21" s="384">
        <f t="shared" si="16"/>
        <v>-1.2658279617732084E-3</v>
      </c>
      <c r="AP21" s="385">
        <f t="shared" si="16"/>
        <v>0.32188883471714513</v>
      </c>
      <c r="AQ21" s="386">
        <f t="shared" si="16"/>
        <v>6.9868466043075339E-2</v>
      </c>
    </row>
    <row r="22" spans="1:43" ht="20.100000000000001" customHeight="1">
      <c r="A22" s="8" t="s">
        <v>160</v>
      </c>
      <c r="B22" s="19">
        <v>747.36</v>
      </c>
      <c r="C22" s="371">
        <v>1028.2900000000002</v>
      </c>
      <c r="D22" s="375">
        <v>1775.65</v>
      </c>
      <c r="E22" s="19">
        <v>686.07999999999993</v>
      </c>
      <c r="F22" s="369">
        <v>996.69000000000017</v>
      </c>
      <c r="G22" s="377">
        <v>1682.77</v>
      </c>
      <c r="H22" s="345">
        <f t="shared" si="0"/>
        <v>1.5858414002001778E-3</v>
      </c>
      <c r="I22" s="323">
        <f t="shared" si="1"/>
        <v>3.4754510213000967E-3</v>
      </c>
      <c r="J22" s="399">
        <f t="shared" si="2"/>
        <v>2.3146279743096587E-3</v>
      </c>
      <c r="K22" s="323">
        <f t="shared" si="3"/>
        <v>1.3419788684098839E-3</v>
      </c>
      <c r="L22" s="323">
        <f t="shared" si="4"/>
        <v>3.4337476598380436E-3</v>
      </c>
      <c r="M22" s="399">
        <f t="shared" si="5"/>
        <v>2.0995048284231815E-3</v>
      </c>
      <c r="N22" s="394">
        <f t="shared" si="6"/>
        <v>-8.1995290087775757E-2</v>
      </c>
      <c r="O22" s="395">
        <f t="shared" si="6"/>
        <v>-3.0730630464168684E-2</v>
      </c>
      <c r="P22" s="386">
        <f t="shared" si="6"/>
        <v>-5.2307605665530992E-2</v>
      </c>
      <c r="R22" s="401">
        <v>1151.9549999999999</v>
      </c>
      <c r="S22" s="369">
        <v>2667.875</v>
      </c>
      <c r="T22" s="374">
        <v>3819.83</v>
      </c>
      <c r="U22" s="19">
        <v>1087.8489999999999</v>
      </c>
      <c r="V22" s="119">
        <v>2756.433</v>
      </c>
      <c r="W22" s="375">
        <v>3844.2820000000002</v>
      </c>
      <c r="X22" s="345">
        <f t="shared" si="10"/>
        <v>8.3365046939937147E-3</v>
      </c>
      <c r="Y22" s="323">
        <f t="shared" si="11"/>
        <v>2.0566267522338512E-2</v>
      </c>
      <c r="Z22" s="399">
        <f t="shared" si="12"/>
        <v>1.4258261591364632E-2</v>
      </c>
      <c r="AA22" s="323">
        <f t="shared" si="13"/>
        <v>7.7234372902250806E-3</v>
      </c>
      <c r="AB22" s="323">
        <f t="shared" si="14"/>
        <v>2.1278933346253082E-2</v>
      </c>
      <c r="AC22" s="399">
        <f t="shared" si="15"/>
        <v>1.421762447882906E-2</v>
      </c>
      <c r="AE22" s="394">
        <f t="shared" si="7"/>
        <v>-5.5649743262540637E-2</v>
      </c>
      <c r="AF22" s="395">
        <f t="shared" si="7"/>
        <v>3.3194208874103917E-2</v>
      </c>
      <c r="AG22" s="386">
        <f t="shared" si="7"/>
        <v>6.4013319964501634E-3</v>
      </c>
      <c r="AI22" s="27">
        <f t="shared" si="8"/>
        <v>15.413656069364162</v>
      </c>
      <c r="AJ22" s="28">
        <f t="shared" si="8"/>
        <v>25.944772389112014</v>
      </c>
      <c r="AK22" s="402">
        <f t="shared" si="8"/>
        <v>21.512291273618111</v>
      </c>
      <c r="AL22" s="28">
        <f t="shared" si="8"/>
        <v>15.856008045708956</v>
      </c>
      <c r="AM22" s="28">
        <f t="shared" si="8"/>
        <v>27.655870932787522</v>
      </c>
      <c r="AN22" s="402">
        <f t="shared" si="8"/>
        <v>22.844963958235528</v>
      </c>
      <c r="AO22" s="384">
        <f t="shared" si="16"/>
        <v>2.8698705508552427E-2</v>
      </c>
      <c r="AP22" s="385">
        <f t="shared" si="16"/>
        <v>6.5951572748951456E-2</v>
      </c>
      <c r="AQ22" s="386">
        <f t="shared" si="16"/>
        <v>6.1949360375747546E-2</v>
      </c>
    </row>
    <row r="23" spans="1:43" ht="20.100000000000001" customHeight="1">
      <c r="A23" s="8" t="s">
        <v>153</v>
      </c>
      <c r="B23" s="19">
        <v>3632.3399999999997</v>
      </c>
      <c r="C23" s="371">
        <v>5199.5</v>
      </c>
      <c r="D23" s="375">
        <v>8831.84</v>
      </c>
      <c r="E23" s="19">
        <v>6710.15</v>
      </c>
      <c r="F23" s="369">
        <v>6081.92</v>
      </c>
      <c r="G23" s="377">
        <v>12792.07</v>
      </c>
      <c r="H23" s="345">
        <f t="shared" si="0"/>
        <v>7.7075507808862043E-3</v>
      </c>
      <c r="I23" s="323">
        <f t="shared" si="1"/>
        <v>1.7573454555864444E-2</v>
      </c>
      <c r="J23" s="399">
        <f t="shared" si="2"/>
        <v>1.1512642654029235E-2</v>
      </c>
      <c r="K23" s="323">
        <f t="shared" si="3"/>
        <v>1.3125115881326642E-2</v>
      </c>
      <c r="L23" s="323">
        <f t="shared" si="4"/>
        <v>2.09531334390053E-2</v>
      </c>
      <c r="M23" s="399">
        <f t="shared" si="5"/>
        <v>1.5960002098045087E-2</v>
      </c>
      <c r="N23" s="394">
        <f t="shared" si="6"/>
        <v>0.84733532653881527</v>
      </c>
      <c r="O23" s="395">
        <f t="shared" si="6"/>
        <v>0.16971247235311088</v>
      </c>
      <c r="P23" s="386">
        <f t="shared" si="6"/>
        <v>0.4484037301400387</v>
      </c>
      <c r="R23" s="401">
        <v>1113.1729999999998</v>
      </c>
      <c r="S23" s="369">
        <v>2064.1779999999999</v>
      </c>
      <c r="T23" s="374">
        <v>3177.3509999999997</v>
      </c>
      <c r="U23" s="19">
        <v>1589.6990000000001</v>
      </c>
      <c r="V23" s="119">
        <v>2225.518</v>
      </c>
      <c r="W23" s="375">
        <v>3815.2170000000001</v>
      </c>
      <c r="X23" s="345">
        <f t="shared" si="10"/>
        <v>8.0558458791593988E-3</v>
      </c>
      <c r="Y23" s="323">
        <f t="shared" si="11"/>
        <v>1.5912453530141278E-2</v>
      </c>
      <c r="Z23" s="399">
        <f t="shared" si="12"/>
        <v>1.1860083230296636E-2</v>
      </c>
      <c r="AA23" s="323">
        <f t="shared" si="13"/>
        <v>1.1286438225188902E-2</v>
      </c>
      <c r="AB23" s="323">
        <f t="shared" si="14"/>
        <v>1.718041003822203E-2</v>
      </c>
      <c r="AC23" s="399">
        <f t="shared" si="15"/>
        <v>1.4110130997477491E-2</v>
      </c>
      <c r="AE23" s="394">
        <f t="shared" si="7"/>
        <v>0.42807901377413971</v>
      </c>
      <c r="AF23" s="395">
        <f t="shared" si="7"/>
        <v>7.8161863947779769E-2</v>
      </c>
      <c r="AG23" s="386">
        <f t="shared" si="7"/>
        <v>0.20075402434291978</v>
      </c>
      <c r="AI23" s="27">
        <f t="shared" ref="AI23:AN33" si="17">(R23/B23)*10</f>
        <v>3.0646167484321394</v>
      </c>
      <c r="AJ23" s="28">
        <f t="shared" si="17"/>
        <v>3.9699548033464755</v>
      </c>
      <c r="AK23" s="402">
        <f t="shared" si="17"/>
        <v>3.5976093316907907</v>
      </c>
      <c r="AL23" s="28">
        <f t="shared" si="17"/>
        <v>2.3690960708777005</v>
      </c>
      <c r="AM23" s="28">
        <f t="shared" si="17"/>
        <v>3.6592358991897296</v>
      </c>
      <c r="AN23" s="402">
        <f t="shared" si="17"/>
        <v>2.9824860245448943</v>
      </c>
      <c r="AO23" s="384">
        <f t="shared" si="16"/>
        <v>-0.22695192732020011</v>
      </c>
      <c r="AP23" s="385">
        <f t="shared" si="16"/>
        <v>-7.8267617529253805E-2</v>
      </c>
      <c r="AQ23" s="386">
        <f t="shared" si="16"/>
        <v>-0.17098112953159456</v>
      </c>
    </row>
    <row r="24" spans="1:43" ht="20.100000000000001" customHeight="1">
      <c r="A24" s="8" t="s">
        <v>167</v>
      </c>
      <c r="B24" s="19">
        <v>4652.17</v>
      </c>
      <c r="C24" s="371">
        <v>6305.0900000000011</v>
      </c>
      <c r="D24" s="375">
        <v>10957.260000000002</v>
      </c>
      <c r="E24" s="19">
        <v>3532.4100000000003</v>
      </c>
      <c r="F24" s="369">
        <v>5086.04</v>
      </c>
      <c r="G24" s="377">
        <v>8618.4500000000007</v>
      </c>
      <c r="H24" s="345">
        <f t="shared" si="0"/>
        <v>9.8715529152874938E-3</v>
      </c>
      <c r="I24" s="323">
        <f t="shared" si="1"/>
        <v>2.1310166859435594E-2</v>
      </c>
      <c r="J24" s="399">
        <f t="shared" si="2"/>
        <v>1.4283209257333512E-2</v>
      </c>
      <c r="K24" s="323">
        <f t="shared" si="3"/>
        <v>6.9094268519119617E-3</v>
      </c>
      <c r="L24" s="323">
        <f t="shared" si="4"/>
        <v>1.7522176351566367E-2</v>
      </c>
      <c r="M24" s="399">
        <f t="shared" si="5"/>
        <v>1.0752792947654031E-2</v>
      </c>
      <c r="N24" s="394">
        <f t="shared" si="6"/>
        <v>-0.24069627722116771</v>
      </c>
      <c r="O24" s="395">
        <f t="shared" si="6"/>
        <v>-0.19334379049307795</v>
      </c>
      <c r="P24" s="386">
        <f t="shared" si="6"/>
        <v>-0.21344843510147618</v>
      </c>
      <c r="R24" s="401">
        <v>1164.5229999999999</v>
      </c>
      <c r="S24" s="369">
        <v>2293.7560000000003</v>
      </c>
      <c r="T24" s="374">
        <v>3458.2790000000005</v>
      </c>
      <c r="U24" s="19">
        <v>996.34099999999989</v>
      </c>
      <c r="V24" s="119">
        <v>1803.6580000000006</v>
      </c>
      <c r="W24" s="375">
        <v>2799.9990000000007</v>
      </c>
      <c r="X24" s="345">
        <f t="shared" si="10"/>
        <v>8.4274571973416007E-3</v>
      </c>
      <c r="Y24" s="323">
        <f t="shared" si="11"/>
        <v>1.7682237558719619E-2</v>
      </c>
      <c r="Z24" s="399">
        <f t="shared" si="12"/>
        <v>1.2908701863151736E-2</v>
      </c>
      <c r="AA24" s="323">
        <f t="shared" si="13"/>
        <v>7.0737549358230291E-3</v>
      </c>
      <c r="AB24" s="323">
        <f t="shared" si="14"/>
        <v>1.3923762471801836E-2</v>
      </c>
      <c r="AC24" s="399">
        <f t="shared" si="15"/>
        <v>1.0355466722549724E-2</v>
      </c>
      <c r="AE24" s="394">
        <f t="shared" si="7"/>
        <v>-0.14442136394042884</v>
      </c>
      <c r="AF24" s="395">
        <f t="shared" si="7"/>
        <v>-0.21366614408856027</v>
      </c>
      <c r="AG24" s="386">
        <f t="shared" si="7"/>
        <v>-0.19034901463994075</v>
      </c>
      <c r="AI24" s="27">
        <f t="shared" si="17"/>
        <v>2.5031823858543429</v>
      </c>
      <c r="AJ24" s="28">
        <f t="shared" si="17"/>
        <v>3.6379433124665943</v>
      </c>
      <c r="AK24" s="402">
        <f t="shared" si="17"/>
        <v>3.1561530893672325</v>
      </c>
      <c r="AL24" s="28">
        <f t="shared" si="17"/>
        <v>2.8205700923731953</v>
      </c>
      <c r="AM24" s="28">
        <f t="shared" si="17"/>
        <v>3.5462914172912536</v>
      </c>
      <c r="AN24" s="402">
        <f t="shared" si="17"/>
        <v>3.248842889382662</v>
      </c>
      <c r="AO24" s="384">
        <f t="shared" si="16"/>
        <v>0.12679368004202662</v>
      </c>
      <c r="AP24" s="385">
        <f t="shared" si="16"/>
        <v>-2.5193326916685504E-2</v>
      </c>
      <c r="AQ24" s="386">
        <f t="shared" si="16"/>
        <v>2.9367967076024369E-2</v>
      </c>
    </row>
    <row r="25" spans="1:43" ht="20.100000000000001" customHeight="1">
      <c r="A25" s="8" t="s">
        <v>169</v>
      </c>
      <c r="B25" s="19">
        <v>1038.58</v>
      </c>
      <c r="C25" s="371">
        <v>3326.66</v>
      </c>
      <c r="D25" s="375">
        <v>4365.24</v>
      </c>
      <c r="E25" s="19">
        <v>1259.98</v>
      </c>
      <c r="F25" s="369">
        <v>3130.3699999999994</v>
      </c>
      <c r="G25" s="377">
        <v>4390.3499999999995</v>
      </c>
      <c r="H25" s="345">
        <f t="shared" si="0"/>
        <v>2.2037882164149813E-3</v>
      </c>
      <c r="I25" s="323">
        <f t="shared" si="1"/>
        <v>1.1243563483568038E-2</v>
      </c>
      <c r="J25" s="399">
        <f t="shared" si="2"/>
        <v>5.6902580004930545E-3</v>
      </c>
      <c r="K25" s="323">
        <f t="shared" si="3"/>
        <v>2.4645326122596282E-3</v>
      </c>
      <c r="L25" s="323">
        <f t="shared" si="4"/>
        <v>1.0784597680248836E-2</v>
      </c>
      <c r="M25" s="399">
        <f t="shared" si="5"/>
        <v>5.4776119276358113E-3</v>
      </c>
      <c r="N25" s="394">
        <f t="shared" si="6"/>
        <v>0.21317568218144015</v>
      </c>
      <c r="O25" s="395">
        <f t="shared" si="6"/>
        <v>-5.900512826679024E-2</v>
      </c>
      <c r="P25" s="386">
        <f t="shared" si="6"/>
        <v>5.7522610440662305E-3</v>
      </c>
      <c r="R25" s="401">
        <v>366.04500000000002</v>
      </c>
      <c r="S25" s="369">
        <v>1980.7020000000002</v>
      </c>
      <c r="T25" s="374">
        <v>2346.7470000000003</v>
      </c>
      <c r="U25" s="19">
        <v>405.31400000000002</v>
      </c>
      <c r="V25" s="119">
        <v>2186.2909999999997</v>
      </c>
      <c r="W25" s="375">
        <v>2591.6049999999996</v>
      </c>
      <c r="X25" s="345">
        <f t="shared" si="10"/>
        <v>2.6490061336709595E-3</v>
      </c>
      <c r="Y25" s="323">
        <f t="shared" si="11"/>
        <v>1.5268948962762851E-2</v>
      </c>
      <c r="Z25" s="399">
        <f t="shared" si="12"/>
        <v>8.7596915608155815E-3</v>
      </c>
      <c r="AA25" s="323">
        <f t="shared" si="13"/>
        <v>2.8776211237499768E-3</v>
      </c>
      <c r="AB25" s="323">
        <f t="shared" si="14"/>
        <v>1.6877587978562508E-2</v>
      </c>
      <c r="AC25" s="399">
        <f t="shared" si="15"/>
        <v>9.5847460429426806E-3</v>
      </c>
      <c r="AE25" s="394">
        <f t="shared" si="7"/>
        <v>0.10727915966616128</v>
      </c>
      <c r="AF25" s="395">
        <f t="shared" si="7"/>
        <v>0.10379602787294578</v>
      </c>
      <c r="AG25" s="386">
        <f t="shared" si="7"/>
        <v>0.10433932588387211</v>
      </c>
      <c r="AI25" s="27">
        <f t="shared" si="17"/>
        <v>3.5244757264726845</v>
      </c>
      <c r="AJ25" s="28">
        <f t="shared" si="17"/>
        <v>5.9540259599718652</v>
      </c>
      <c r="AK25" s="402">
        <f t="shared" si="17"/>
        <v>5.3759862000714742</v>
      </c>
      <c r="AL25" s="28">
        <f t="shared" si="17"/>
        <v>3.2168288385529928</v>
      </c>
      <c r="AM25" s="28">
        <f t="shared" si="17"/>
        <v>6.9841296715723704</v>
      </c>
      <c r="AN25" s="402">
        <f t="shared" si="17"/>
        <v>5.9029576229685556</v>
      </c>
      <c r="AO25" s="384">
        <f t="shared" si="16"/>
        <v>-8.7288695339543851E-2</v>
      </c>
      <c r="AP25" s="385">
        <f t="shared" si="16"/>
        <v>0.17300961039232229</v>
      </c>
      <c r="AQ25" s="386">
        <f t="shared" si="16"/>
        <v>9.8023209748952719E-2</v>
      </c>
    </row>
    <row r="26" spans="1:43" ht="20.100000000000001" customHeight="1">
      <c r="A26" s="8" t="s">
        <v>165</v>
      </c>
      <c r="B26" s="19">
        <v>5957.6599999999989</v>
      </c>
      <c r="C26" s="371">
        <v>1097.3100000000002</v>
      </c>
      <c r="D26" s="375">
        <v>7054.9699999999993</v>
      </c>
      <c r="E26" s="19">
        <v>5968.83</v>
      </c>
      <c r="F26" s="369">
        <v>1216.0200000000002</v>
      </c>
      <c r="G26" s="377">
        <v>7184.85</v>
      </c>
      <c r="H26" s="345">
        <f t="shared" si="0"/>
        <v>1.2641703966383791E-2</v>
      </c>
      <c r="I26" s="323">
        <f t="shared" si="1"/>
        <v>3.7087272658324101E-3</v>
      </c>
      <c r="J26" s="399">
        <f t="shared" si="2"/>
        <v>9.196424362861718E-3</v>
      </c>
      <c r="K26" s="323">
        <f t="shared" si="3"/>
        <v>1.1675087058551433E-2</v>
      </c>
      <c r="L26" s="323">
        <f t="shared" si="4"/>
        <v>4.1893726527970163E-3</v>
      </c>
      <c r="M26" s="399">
        <f t="shared" si="5"/>
        <v>8.964164601517912E-3</v>
      </c>
      <c r="N26" s="394">
        <f t="shared" si="6"/>
        <v>1.8748971911792523E-3</v>
      </c>
      <c r="O26" s="395">
        <f t="shared" si="6"/>
        <v>0.10818273778604043</v>
      </c>
      <c r="P26" s="386">
        <f t="shared" si="6"/>
        <v>1.8409716837917246E-2</v>
      </c>
      <c r="R26" s="401">
        <v>1950.5250000000001</v>
      </c>
      <c r="S26" s="369">
        <v>587.30299999999988</v>
      </c>
      <c r="T26" s="374">
        <v>2537.828</v>
      </c>
      <c r="U26" s="19">
        <v>1936.683</v>
      </c>
      <c r="V26" s="119">
        <v>615.4799999999999</v>
      </c>
      <c r="W26" s="375">
        <v>2552.163</v>
      </c>
      <c r="X26" s="345">
        <f t="shared" si="10"/>
        <v>1.4115621546199369E-2</v>
      </c>
      <c r="Y26" s="323">
        <f t="shared" si="11"/>
        <v>4.5274349865237215E-3</v>
      </c>
      <c r="Z26" s="399">
        <f t="shared" si="12"/>
        <v>9.4729387166155882E-3</v>
      </c>
      <c r="AA26" s="323">
        <f t="shared" si="13"/>
        <v>1.3749931931311221E-2</v>
      </c>
      <c r="AB26" s="323">
        <f t="shared" si="14"/>
        <v>4.7513427302429785E-3</v>
      </c>
      <c r="AC26" s="399">
        <f t="shared" si="15"/>
        <v>9.4388744485346832E-3</v>
      </c>
      <c r="AE26" s="394">
        <f t="shared" si="7"/>
        <v>-7.0965509285961974E-3</v>
      </c>
      <c r="AF26" s="395">
        <f t="shared" si="7"/>
        <v>4.7976938650066532E-2</v>
      </c>
      <c r="AG26" s="386">
        <f t="shared" si="7"/>
        <v>5.6485309485118911E-3</v>
      </c>
      <c r="AI26" s="27">
        <f t="shared" si="17"/>
        <v>3.2739783740596144</v>
      </c>
      <c r="AJ26" s="28">
        <f t="shared" si="17"/>
        <v>5.3522067601680456</v>
      </c>
      <c r="AK26" s="402">
        <f t="shared" si="17"/>
        <v>3.5972201157481893</v>
      </c>
      <c r="AL26" s="28">
        <f t="shared" si="17"/>
        <v>3.2446610139675611</v>
      </c>
      <c r="AM26" s="28">
        <f t="shared" si="17"/>
        <v>5.0614299106922562</v>
      </c>
      <c r="AN26" s="402">
        <f t="shared" si="17"/>
        <v>3.5521451387294096</v>
      </c>
      <c r="AO26" s="384">
        <f t="shared" si="16"/>
        <v>-8.9546590546659179E-3</v>
      </c>
      <c r="AP26" s="385">
        <f t="shared" si="16"/>
        <v>-5.4328403685708841E-2</v>
      </c>
      <c r="AQ26" s="386">
        <f t="shared" si="16"/>
        <v>-1.2530502879556073E-2</v>
      </c>
    </row>
    <row r="27" spans="1:43" ht="20.100000000000001" customHeight="1">
      <c r="A27" s="8" t="s">
        <v>168</v>
      </c>
      <c r="B27" s="19">
        <v>7573.08</v>
      </c>
      <c r="C27" s="371">
        <v>2275.4299999999998</v>
      </c>
      <c r="D27" s="375">
        <v>9848.51</v>
      </c>
      <c r="E27" s="19">
        <v>9344.19</v>
      </c>
      <c r="F27" s="369">
        <v>2749.84</v>
      </c>
      <c r="G27" s="377">
        <v>12094.03</v>
      </c>
      <c r="H27" s="345">
        <f t="shared" si="0"/>
        <v>1.6069503038733626E-2</v>
      </c>
      <c r="I27" s="323">
        <f t="shared" si="1"/>
        <v>7.6905790364555499E-3</v>
      </c>
      <c r="J27" s="399">
        <f t="shared" si="2"/>
        <v>1.2837911047373307E-2</v>
      </c>
      <c r="K27" s="323">
        <f t="shared" si="3"/>
        <v>1.8277322648097824E-2</v>
      </c>
      <c r="L27" s="323">
        <f t="shared" si="4"/>
        <v>9.4736143283559032E-3</v>
      </c>
      <c r="M27" s="399">
        <f t="shared" si="5"/>
        <v>1.5089093803725294E-2</v>
      </c>
      <c r="N27" s="394">
        <f t="shared" si="6"/>
        <v>0.23386917872252777</v>
      </c>
      <c r="O27" s="395">
        <f t="shared" si="6"/>
        <v>0.20849246076565764</v>
      </c>
      <c r="P27" s="386">
        <f t="shared" si="6"/>
        <v>0.22800606386143696</v>
      </c>
      <c r="R27" s="401">
        <v>1510.7510000000004</v>
      </c>
      <c r="S27" s="369">
        <v>462.33800000000002</v>
      </c>
      <c r="T27" s="374">
        <v>1973.0890000000004</v>
      </c>
      <c r="U27" s="19">
        <v>1889.0669999999998</v>
      </c>
      <c r="V27" s="119">
        <v>601.30600000000004</v>
      </c>
      <c r="W27" s="375">
        <v>2490.3729999999996</v>
      </c>
      <c r="X27" s="345">
        <f t="shared" si="10"/>
        <v>1.0933051033205033E-2</v>
      </c>
      <c r="Y27" s="323">
        <f t="shared" si="11"/>
        <v>3.5640976409100663E-3</v>
      </c>
      <c r="Z27" s="399">
        <f t="shared" si="12"/>
        <v>7.3649400902773303E-3</v>
      </c>
      <c r="AA27" s="323">
        <f t="shared" si="13"/>
        <v>1.3411871051527942E-2</v>
      </c>
      <c r="AB27" s="323">
        <f t="shared" si="14"/>
        <v>4.6419232010000084E-3</v>
      </c>
      <c r="AC27" s="399">
        <f t="shared" si="15"/>
        <v>9.2103514066384715E-3</v>
      </c>
      <c r="AE27" s="394">
        <f t="shared" si="7"/>
        <v>0.25041585277785633</v>
      </c>
      <c r="AF27" s="395">
        <f t="shared" si="7"/>
        <v>0.30057663441032323</v>
      </c>
      <c r="AG27" s="386">
        <f t="shared" si="7"/>
        <v>0.26216962336721716</v>
      </c>
      <c r="AI27" s="27">
        <f t="shared" si="17"/>
        <v>1.9948963961822672</v>
      </c>
      <c r="AJ27" s="28">
        <f t="shared" si="17"/>
        <v>2.0318708991267584</v>
      </c>
      <c r="AK27" s="402">
        <f t="shared" si="17"/>
        <v>2.0034390989093787</v>
      </c>
      <c r="AL27" s="28">
        <f t="shared" si="17"/>
        <v>2.021648746440301</v>
      </c>
      <c r="AM27" s="28">
        <f t="shared" si="17"/>
        <v>2.1866944985890089</v>
      </c>
      <c r="AN27" s="402">
        <f t="shared" si="17"/>
        <v>2.0591754774876527</v>
      </c>
      <c r="AO27" s="384">
        <f t="shared" si="16"/>
        <v>1.3410395802624689E-2</v>
      </c>
      <c r="AP27" s="385">
        <f t="shared" si="16"/>
        <v>7.6197557398351101E-2</v>
      </c>
      <c r="AQ27" s="386">
        <f t="shared" si="16"/>
        <v>2.7820350820055142E-2</v>
      </c>
    </row>
    <row r="28" spans="1:43" ht="20.100000000000001" customHeight="1">
      <c r="A28" s="8" t="s">
        <v>170</v>
      </c>
      <c r="B28" s="19">
        <v>6087.17</v>
      </c>
      <c r="C28" s="371">
        <v>2306.34</v>
      </c>
      <c r="D28" s="375">
        <v>8393.51</v>
      </c>
      <c r="E28" s="19">
        <v>7483.62</v>
      </c>
      <c r="F28" s="369">
        <v>2954.4199999999996</v>
      </c>
      <c r="G28" s="377">
        <v>10438.039999999999</v>
      </c>
      <c r="H28" s="345">
        <f t="shared" si="0"/>
        <v>1.291651439206877E-2</v>
      </c>
      <c r="I28" s="323">
        <f t="shared" si="1"/>
        <v>7.7950497510092132E-3</v>
      </c>
      <c r="J28" s="399">
        <f t="shared" si="2"/>
        <v>1.0941262663614936E-2</v>
      </c>
      <c r="K28" s="323">
        <f t="shared" si="3"/>
        <v>1.463803040346545E-2</v>
      </c>
      <c r="L28" s="323">
        <f t="shared" si="4"/>
        <v>1.0178423342442193E-2</v>
      </c>
      <c r="M28" s="399">
        <f t="shared" si="5"/>
        <v>1.3023000991980073E-2</v>
      </c>
      <c r="N28" s="394">
        <f t="shared" si="6"/>
        <v>0.22940874002204634</v>
      </c>
      <c r="O28" s="395">
        <f t="shared" si="6"/>
        <v>0.28099933227537982</v>
      </c>
      <c r="P28" s="386">
        <f t="shared" si="6"/>
        <v>0.24358462669371916</v>
      </c>
      <c r="R28" s="401">
        <v>1322.4840000000002</v>
      </c>
      <c r="S28" s="369">
        <v>512.31500000000017</v>
      </c>
      <c r="T28" s="374">
        <v>1834.7990000000004</v>
      </c>
      <c r="U28" s="19">
        <v>1756.8889999999999</v>
      </c>
      <c r="V28" s="119">
        <v>672.82400000000007</v>
      </c>
      <c r="W28" s="375">
        <v>2429.7129999999997</v>
      </c>
      <c r="X28" s="345">
        <f t="shared" si="10"/>
        <v>9.5705944014580317E-3</v>
      </c>
      <c r="Y28" s="323">
        <f t="shared" si="11"/>
        <v>3.9493631994403254E-3</v>
      </c>
      <c r="Z28" s="399">
        <f t="shared" si="12"/>
        <v>6.8487456534909253E-3</v>
      </c>
      <c r="AA28" s="323">
        <f t="shared" si="13"/>
        <v>1.2473442561776727E-2</v>
      </c>
      <c r="AB28" s="323">
        <f t="shared" si="14"/>
        <v>5.19402323573959E-3</v>
      </c>
      <c r="AC28" s="399">
        <f t="shared" si="15"/>
        <v>8.9860075367335663E-3</v>
      </c>
      <c r="AE28" s="394">
        <f t="shared" si="7"/>
        <v>0.32847656379963741</v>
      </c>
      <c r="AF28" s="395">
        <f t="shared" si="7"/>
        <v>0.31330138684207931</v>
      </c>
      <c r="AG28" s="386">
        <f t="shared" si="7"/>
        <v>0.32423933084768369</v>
      </c>
      <c r="AI28" s="27">
        <f t="shared" si="17"/>
        <v>2.1725760903671167</v>
      </c>
      <c r="AJ28" s="28">
        <f t="shared" si="17"/>
        <v>2.2213333680203271</v>
      </c>
      <c r="AK28" s="402">
        <f t="shared" si="17"/>
        <v>2.1859734485334505</v>
      </c>
      <c r="AL28" s="28">
        <f t="shared" si="17"/>
        <v>2.3476459253676696</v>
      </c>
      <c r="AM28" s="28">
        <f t="shared" si="17"/>
        <v>2.2773471612025378</v>
      </c>
      <c r="AN28" s="402">
        <f t="shared" si="17"/>
        <v>2.3277483129016558</v>
      </c>
      <c r="AO28" s="384">
        <f t="shared" si="16"/>
        <v>8.0581681708082303E-2</v>
      </c>
      <c r="AP28" s="385">
        <f t="shared" si="16"/>
        <v>2.5216293055612217E-2</v>
      </c>
      <c r="AQ28" s="386">
        <f t="shared" si="16"/>
        <v>6.485662690153933E-2</v>
      </c>
    </row>
    <row r="29" spans="1:43" ht="20.100000000000001" customHeight="1">
      <c r="A29" s="8" t="s">
        <v>163</v>
      </c>
      <c r="B29" s="19">
        <v>1324.18</v>
      </c>
      <c r="C29" s="371">
        <v>7761.6799999999994</v>
      </c>
      <c r="D29" s="375">
        <v>9085.8599999999988</v>
      </c>
      <c r="E29" s="19">
        <v>1344.18</v>
      </c>
      <c r="F29" s="369">
        <v>6089.84</v>
      </c>
      <c r="G29" s="377">
        <v>7434.02</v>
      </c>
      <c r="H29" s="345">
        <f t="shared" si="0"/>
        <v>2.8098098176475481E-3</v>
      </c>
      <c r="I29" s="323">
        <f t="shared" si="1"/>
        <v>2.6233201414974889E-2</v>
      </c>
      <c r="J29" s="399">
        <f t="shared" si="2"/>
        <v>1.184376748045006E-2</v>
      </c>
      <c r="K29" s="323">
        <f t="shared" si="3"/>
        <v>2.6292285962849784E-3</v>
      </c>
      <c r="L29" s="323">
        <f t="shared" si="4"/>
        <v>2.0980419035796595E-2</v>
      </c>
      <c r="M29" s="399">
        <f t="shared" si="5"/>
        <v>9.2750410838049781E-3</v>
      </c>
      <c r="N29" s="394">
        <f t="shared" si="6"/>
        <v>1.5103686809950308E-2</v>
      </c>
      <c r="O29" s="395">
        <f t="shared" si="6"/>
        <v>-0.21539666670102342</v>
      </c>
      <c r="P29" s="386">
        <f t="shared" si="6"/>
        <v>-0.18180337359369378</v>
      </c>
      <c r="R29" s="401">
        <v>445.95099999999996</v>
      </c>
      <c r="S29" s="369">
        <v>2219.203</v>
      </c>
      <c r="T29" s="374">
        <v>2665.154</v>
      </c>
      <c r="U29" s="19">
        <v>417.4679999999999</v>
      </c>
      <c r="V29" s="119">
        <v>1852.472</v>
      </c>
      <c r="W29" s="375">
        <v>2269.94</v>
      </c>
      <c r="X29" s="345">
        <f t="shared" si="10"/>
        <v>3.2272724236547361E-3</v>
      </c>
      <c r="Y29" s="323">
        <f t="shared" si="11"/>
        <v>1.7107519124537767E-2</v>
      </c>
      <c r="Z29" s="399">
        <f t="shared" si="12"/>
        <v>9.9482078818355305E-3</v>
      </c>
      <c r="AA29" s="323">
        <f t="shared" si="13"/>
        <v>2.9639112769103831E-3</v>
      </c>
      <c r="AB29" s="323">
        <f t="shared" si="14"/>
        <v>1.4300593634526992E-2</v>
      </c>
      <c r="AC29" s="399">
        <f t="shared" si="15"/>
        <v>8.3951059026037209E-3</v>
      </c>
      <c r="AE29" s="394">
        <f t="shared" si="7"/>
        <v>-6.3870245834183714E-2</v>
      </c>
      <c r="AF29" s="395">
        <f t="shared" si="7"/>
        <v>-0.16525347162922904</v>
      </c>
      <c r="AG29" s="386">
        <f t="shared" si="7"/>
        <v>-0.14828936714351212</v>
      </c>
      <c r="AI29" s="27">
        <f t="shared" si="17"/>
        <v>3.3677521182920742</v>
      </c>
      <c r="AJ29" s="28">
        <f t="shared" si="17"/>
        <v>2.8591786829655437</v>
      </c>
      <c r="AK29" s="402">
        <f t="shared" si="17"/>
        <v>2.9332985540169014</v>
      </c>
      <c r="AL29" s="28">
        <f t="shared" si="17"/>
        <v>3.1057447663259374</v>
      </c>
      <c r="AM29" s="28">
        <f t="shared" si="17"/>
        <v>3.0419058628798128</v>
      </c>
      <c r="AN29" s="402">
        <f t="shared" si="17"/>
        <v>3.0534488742295549</v>
      </c>
      <c r="AO29" s="384">
        <f t="shared" si="16"/>
        <v>-7.7798882685882323E-2</v>
      </c>
      <c r="AP29" s="385">
        <f t="shared" si="16"/>
        <v>6.3908975330196668E-2</v>
      </c>
      <c r="AQ29" s="386">
        <f t="shared" si="16"/>
        <v>4.0960822091606702E-2</v>
      </c>
    </row>
    <row r="30" spans="1:43" ht="20.100000000000001" customHeight="1">
      <c r="A30" s="8" t="s">
        <v>182</v>
      </c>
      <c r="B30" s="19">
        <v>655.70999999999992</v>
      </c>
      <c r="C30" s="371">
        <v>1655.33</v>
      </c>
      <c r="D30" s="375">
        <v>2311.04</v>
      </c>
      <c r="E30" s="19">
        <v>619.54999999999995</v>
      </c>
      <c r="F30" s="369">
        <v>1636.0299999999997</v>
      </c>
      <c r="G30" s="377">
        <v>2255.58</v>
      </c>
      <c r="H30" s="345">
        <f t="shared" si="0"/>
        <v>1.391367031317248E-3</v>
      </c>
      <c r="I30" s="323">
        <f t="shared" si="1"/>
        <v>5.5947430579784772E-3</v>
      </c>
      <c r="J30" s="399">
        <f t="shared" si="2"/>
        <v>3.0125294026123349E-3</v>
      </c>
      <c r="K30" s="323">
        <f t="shared" si="3"/>
        <v>1.2118455689181197E-3</v>
      </c>
      <c r="L30" s="323">
        <f t="shared" si="4"/>
        <v>5.6363705705132312E-3</v>
      </c>
      <c r="M30" s="399">
        <f t="shared" si="5"/>
        <v>2.8141701485614552E-3</v>
      </c>
      <c r="N30" s="394">
        <f t="shared" si="6"/>
        <v>-5.5146329932439606E-2</v>
      </c>
      <c r="O30" s="395">
        <f t="shared" si="6"/>
        <v>-1.1659306603517234E-2</v>
      </c>
      <c r="P30" s="386">
        <f t="shared" si="6"/>
        <v>-2.3997853780116329E-2</v>
      </c>
      <c r="R30" s="401">
        <v>435.69499999999999</v>
      </c>
      <c r="S30" s="369">
        <v>1456.0339999999999</v>
      </c>
      <c r="T30" s="374">
        <v>1891.7289999999998</v>
      </c>
      <c r="U30" s="19">
        <v>401.49299999999999</v>
      </c>
      <c r="V30" s="119">
        <v>1472.0380000000002</v>
      </c>
      <c r="W30" s="375">
        <v>1873.5310000000002</v>
      </c>
      <c r="X30" s="345">
        <f t="shared" si="10"/>
        <v>3.153051475664928E-3</v>
      </c>
      <c r="Y30" s="323">
        <f t="shared" si="11"/>
        <v>1.1224358249775806E-2</v>
      </c>
      <c r="Z30" s="399">
        <f t="shared" si="12"/>
        <v>7.0612479984634453E-3</v>
      </c>
      <c r="AA30" s="323">
        <f t="shared" si="13"/>
        <v>2.8504930444982145E-3</v>
      </c>
      <c r="AB30" s="323">
        <f t="shared" si="14"/>
        <v>1.1363743825861793E-2</v>
      </c>
      <c r="AC30" s="399">
        <f t="shared" si="15"/>
        <v>6.9290338761425641E-3</v>
      </c>
      <c r="AE30" s="394">
        <f t="shared" si="7"/>
        <v>-7.8499868026945446E-2</v>
      </c>
      <c r="AF30" s="395">
        <f t="shared" si="7"/>
        <v>1.0991501572078921E-2</v>
      </c>
      <c r="AG30" s="386">
        <f t="shared" si="7"/>
        <v>-9.6197711194360505E-3</v>
      </c>
      <c r="AI30" s="27">
        <f t="shared" si="17"/>
        <v>6.6446294855957664</v>
      </c>
      <c r="AJ30" s="28">
        <f t="shared" si="17"/>
        <v>8.7960346275365033</v>
      </c>
      <c r="AK30" s="402">
        <f t="shared" si="17"/>
        <v>8.1856177305455553</v>
      </c>
      <c r="AL30" s="28">
        <f t="shared" si="17"/>
        <v>6.4803970623839895</v>
      </c>
      <c r="AM30" s="28">
        <f t="shared" si="17"/>
        <v>8.9976222929897389</v>
      </c>
      <c r="AN30" s="402">
        <f t="shared" si="17"/>
        <v>8.3062050559057994</v>
      </c>
      <c r="AO30" s="384">
        <f t="shared" si="16"/>
        <v>-2.4716565997818251E-2</v>
      </c>
      <c r="AP30" s="385">
        <f t="shared" si="16"/>
        <v>2.2918016355023611E-2</v>
      </c>
      <c r="AQ30" s="386">
        <f t="shared" si="16"/>
        <v>1.4731609675621534E-2</v>
      </c>
    </row>
    <row r="31" spans="1:43" ht="20.100000000000001" customHeight="1">
      <c r="A31" s="8" t="s">
        <v>159</v>
      </c>
      <c r="B31" s="19">
        <v>1791.1200000000001</v>
      </c>
      <c r="C31" s="371">
        <v>2758.55</v>
      </c>
      <c r="D31" s="375">
        <v>4549.67</v>
      </c>
      <c r="E31" s="19">
        <v>2301.6199999999994</v>
      </c>
      <c r="F31" s="369">
        <v>2313.4299999999998</v>
      </c>
      <c r="G31" s="377">
        <v>4615.0499999999993</v>
      </c>
      <c r="H31" s="345">
        <f t="shared" si="0"/>
        <v>3.8006211848728095E-3</v>
      </c>
      <c r="I31" s="323">
        <f t="shared" si="1"/>
        <v>9.323445151472232E-3</v>
      </c>
      <c r="J31" s="399">
        <f t="shared" si="2"/>
        <v>5.9306695890954993E-3</v>
      </c>
      <c r="K31" s="323">
        <f t="shared" si="3"/>
        <v>4.5019901514539943E-3</v>
      </c>
      <c r="L31" s="323">
        <f t="shared" si="4"/>
        <v>7.9701159324354846E-3</v>
      </c>
      <c r="M31" s="399">
        <f t="shared" si="5"/>
        <v>5.7579584604042161E-3</v>
      </c>
      <c r="N31" s="394">
        <f t="shared" si="6"/>
        <v>0.28501719594443659</v>
      </c>
      <c r="O31" s="395">
        <f t="shared" si="6"/>
        <v>-0.16136013485345574</v>
      </c>
      <c r="P31" s="386">
        <f t="shared" si="6"/>
        <v>1.4370273008811453E-2</v>
      </c>
      <c r="R31" s="401">
        <v>557.65599999999995</v>
      </c>
      <c r="S31" s="369">
        <v>1030.1599999999999</v>
      </c>
      <c r="T31" s="374">
        <v>1587.8159999999998</v>
      </c>
      <c r="U31" s="19">
        <v>689.27099999999996</v>
      </c>
      <c r="V31" s="119">
        <v>866.11799999999982</v>
      </c>
      <c r="W31" s="375">
        <v>1555.3889999999997</v>
      </c>
      <c r="X31" s="345">
        <f t="shared" si="10"/>
        <v>4.0356627312991911E-3</v>
      </c>
      <c r="Y31" s="323">
        <f t="shared" si="11"/>
        <v>7.9413563794451542E-3</v>
      </c>
      <c r="Z31" s="399">
        <f t="shared" si="12"/>
        <v>5.9268333635146648E-3</v>
      </c>
      <c r="AA31" s="323">
        <f t="shared" si="13"/>
        <v>4.8936399670089616E-3</v>
      </c>
      <c r="AB31" s="323">
        <f t="shared" si="14"/>
        <v>6.6862017658292517E-3</v>
      </c>
      <c r="AC31" s="399">
        <f t="shared" si="15"/>
        <v>5.7524231366225071E-3</v>
      </c>
      <c r="AE31" s="394">
        <f t="shared" si="7"/>
        <v>0.23601467571406032</v>
      </c>
      <c r="AF31" s="395">
        <f t="shared" si="7"/>
        <v>-0.15923934146152061</v>
      </c>
      <c r="AG31" s="386">
        <f t="shared" si="7"/>
        <v>-2.0422391511359085E-2</v>
      </c>
      <c r="AI31" s="27">
        <f t="shared" si="17"/>
        <v>3.1134485684934559</v>
      </c>
      <c r="AJ31" s="28">
        <f t="shared" si="17"/>
        <v>3.7344256946584249</v>
      </c>
      <c r="AK31" s="402">
        <f t="shared" si="17"/>
        <v>3.4899586123828756</v>
      </c>
      <c r="AL31" s="28">
        <f t="shared" si="17"/>
        <v>2.9947211094794106</v>
      </c>
      <c r="AM31" s="28">
        <f t="shared" si="17"/>
        <v>3.7438694924851839</v>
      </c>
      <c r="AN31" s="402">
        <f t="shared" si="17"/>
        <v>3.3702538434036464</v>
      </c>
      <c r="AO31" s="384">
        <f t="shared" si="16"/>
        <v>-3.8133746680612556E-2</v>
      </c>
      <c r="AP31" s="385">
        <f t="shared" si="16"/>
        <v>2.5288487705799065E-3</v>
      </c>
      <c r="AQ31" s="386">
        <f t="shared" si="16"/>
        <v>-3.4299767497098524E-2</v>
      </c>
    </row>
    <row r="32" spans="1:43" ht="20.100000000000001" customHeight="1" thickBot="1">
      <c r="A32" s="8" t="s">
        <v>17</v>
      </c>
      <c r="B32" s="19">
        <f>B33-SUM(B7:B31)</f>
        <v>31711.950000000128</v>
      </c>
      <c r="C32" s="371">
        <f t="shared" ref="C32:G32" si="18">C33-SUM(C7:C31)</f>
        <v>17555.059999999881</v>
      </c>
      <c r="D32" s="376">
        <f t="shared" si="18"/>
        <v>49267.009999999427</v>
      </c>
      <c r="E32" s="21">
        <f t="shared" si="18"/>
        <v>32884.660000000033</v>
      </c>
      <c r="F32" s="119">
        <f t="shared" si="18"/>
        <v>16289.190000000061</v>
      </c>
      <c r="G32" s="375">
        <f t="shared" si="18"/>
        <v>49173.849999999627</v>
      </c>
      <c r="H32" s="345">
        <f t="shared" si="0"/>
        <v>6.7290359654086696E-2</v>
      </c>
      <c r="I32" s="323">
        <f t="shared" si="1"/>
        <v>5.9333214565914338E-2</v>
      </c>
      <c r="J32" s="400">
        <f t="shared" si="2"/>
        <v>6.4221439786327467E-2</v>
      </c>
      <c r="K32" s="323">
        <f t="shared" si="3"/>
        <v>6.4322701164359578E-2</v>
      </c>
      <c r="L32" s="323">
        <f t="shared" si="4"/>
        <v>5.6118721009699564E-2</v>
      </c>
      <c r="M32" s="399">
        <f t="shared" si="5"/>
        <v>6.1351661550393989E-2</v>
      </c>
      <c r="N32" s="396">
        <f t="shared" si="6"/>
        <v>3.698006587421776E-2</v>
      </c>
      <c r="O32" s="397">
        <f t="shared" si="6"/>
        <v>-7.2108554456654053E-2</v>
      </c>
      <c r="P32" s="388">
        <f t="shared" si="6"/>
        <v>-1.8909205165850505E-3</v>
      </c>
      <c r="R32" s="19">
        <f t="shared" ref="R32:W32" si="19">R33-SUM(R7:R31)</f>
        <v>8913.0449999999255</v>
      </c>
      <c r="S32" s="119">
        <f t="shared" si="19"/>
        <v>6943.175000000032</v>
      </c>
      <c r="T32" s="375">
        <f t="shared" si="19"/>
        <v>15856.219999999943</v>
      </c>
      <c r="U32" s="119">
        <f t="shared" si="19"/>
        <v>9593.8999999999942</v>
      </c>
      <c r="V32" s="123">
        <f t="shared" si="19"/>
        <v>7778.6440000000148</v>
      </c>
      <c r="W32" s="376">
        <f t="shared" si="19"/>
        <v>17372.543999999907</v>
      </c>
      <c r="X32" s="345">
        <f t="shared" si="10"/>
        <v>6.4502208402478042E-2</v>
      </c>
      <c r="Y32" s="323">
        <f t="shared" si="11"/>
        <v>5.3523944901621462E-2</v>
      </c>
      <c r="Z32" s="399">
        <f t="shared" si="12"/>
        <v>5.9186438299669589E-2</v>
      </c>
      <c r="AA32" s="323">
        <f t="shared" si="13"/>
        <v>6.811412706974071E-2</v>
      </c>
      <c r="AB32" s="323">
        <f t="shared" si="14"/>
        <v>6.0049073277032954E-2</v>
      </c>
      <c r="AC32" s="399">
        <f t="shared" si="15"/>
        <v>6.4250309117263912E-2</v>
      </c>
      <c r="AE32" s="396">
        <f t="shared" si="7"/>
        <v>7.6388596714150367E-2</v>
      </c>
      <c r="AF32" s="397">
        <f t="shared" si="7"/>
        <v>0.12032953223849016</v>
      </c>
      <c r="AG32" s="388">
        <f t="shared" si="7"/>
        <v>9.562960150653621E-2</v>
      </c>
      <c r="AI32" s="27">
        <f t="shared" si="17"/>
        <v>2.810626593445023</v>
      </c>
      <c r="AJ32" s="28">
        <f t="shared" si="17"/>
        <v>3.9550847447972712</v>
      </c>
      <c r="AK32" s="402">
        <f t="shared" si="17"/>
        <v>3.2184254737602558</v>
      </c>
      <c r="AL32" s="28">
        <f t="shared" si="17"/>
        <v>2.9174393166905133</v>
      </c>
      <c r="AM32" s="28">
        <f t="shared" si="17"/>
        <v>4.7753411925331992</v>
      </c>
      <c r="AN32" s="402">
        <f t="shared" si="17"/>
        <v>3.5328826195223764</v>
      </c>
      <c r="AO32" s="387">
        <f t="shared" si="16"/>
        <v>3.8003171070322972E-2</v>
      </c>
      <c r="AP32" s="385">
        <f t="shared" si="16"/>
        <v>0.20739288805756614</v>
      </c>
      <c r="AQ32" s="386">
        <f t="shared" si="16"/>
        <v>9.7705274932069111E-2</v>
      </c>
    </row>
    <row r="33" spans="1:43" ht="25.5" customHeight="1" thickBot="1">
      <c r="A33" s="12" t="s">
        <v>18</v>
      </c>
      <c r="B33" s="17">
        <v>471270.33000000007</v>
      </c>
      <c r="C33" s="372">
        <v>295872.3899999999</v>
      </c>
      <c r="D33" s="18">
        <v>767142.71999999939</v>
      </c>
      <c r="E33" s="17">
        <v>511245.01000000013</v>
      </c>
      <c r="F33" s="373">
        <v>290263.03000000009</v>
      </c>
      <c r="G33" s="378">
        <v>801508.03999999969</v>
      </c>
      <c r="H33" s="334">
        <f>SUM(H7:H32)</f>
        <v>1</v>
      </c>
      <c r="I33" s="338">
        <f t="shared" ref="I33:M33" si="20">SUM(I7:I32)</f>
        <v>0.99999999999999967</v>
      </c>
      <c r="J33" s="335">
        <f t="shared" si="20"/>
        <v>0.99999999999999989</v>
      </c>
      <c r="K33" s="338">
        <f t="shared" si="20"/>
        <v>0.99999999999999978</v>
      </c>
      <c r="L33" s="338">
        <f t="shared" si="20"/>
        <v>1</v>
      </c>
      <c r="M33" s="335">
        <f t="shared" si="20"/>
        <v>0.99999999999999978</v>
      </c>
      <c r="N33" s="389">
        <f t="shared" si="6"/>
        <v>8.4823247837393131E-2</v>
      </c>
      <c r="O33" s="390">
        <f t="shared" si="6"/>
        <v>-1.8958713923931236E-2</v>
      </c>
      <c r="P33" s="391">
        <f t="shared" si="6"/>
        <v>4.4796514526006748E-2</v>
      </c>
      <c r="R33" s="17">
        <v>138182.01299999992</v>
      </c>
      <c r="S33" s="372">
        <v>129720.91300000002</v>
      </c>
      <c r="T33" s="18">
        <v>267902.92599999992</v>
      </c>
      <c r="U33" s="17">
        <v>140850.37</v>
      </c>
      <c r="V33" s="373">
        <v>129538.11900000001</v>
      </c>
      <c r="W33" s="378">
        <v>270388.48899999988</v>
      </c>
      <c r="X33" s="334">
        <f t="shared" ref="X33:AC33" si="21">SUM(X7:X32)</f>
        <v>0.99999999999999989</v>
      </c>
      <c r="Y33" s="338">
        <f t="shared" si="21"/>
        <v>1.0000000000000004</v>
      </c>
      <c r="Z33" s="335">
        <f t="shared" si="21"/>
        <v>1</v>
      </c>
      <c r="AA33" s="338">
        <f t="shared" si="21"/>
        <v>1.0000000000000004</v>
      </c>
      <c r="AB33" s="338">
        <f t="shared" si="21"/>
        <v>1.0000000000000002</v>
      </c>
      <c r="AC33" s="335">
        <f t="shared" si="21"/>
        <v>1.0000000000000002</v>
      </c>
      <c r="AE33" s="389">
        <f t="shared" si="7"/>
        <v>1.9310451064279095E-2</v>
      </c>
      <c r="AF33" s="390">
        <f t="shared" si="7"/>
        <v>-1.4091328512312348E-3</v>
      </c>
      <c r="AG33" s="391">
        <f t="shared" si="7"/>
        <v>9.2778493953439168E-3</v>
      </c>
      <c r="AI33" s="403">
        <f t="shared" si="17"/>
        <v>2.9321178144187416</v>
      </c>
      <c r="AJ33" s="404">
        <f t="shared" si="17"/>
        <v>4.3843534369665269</v>
      </c>
      <c r="AK33" s="405">
        <f t="shared" si="17"/>
        <v>3.49221753678377</v>
      </c>
      <c r="AL33" s="404">
        <f t="shared" si="17"/>
        <v>2.7550463524328572</v>
      </c>
      <c r="AM33" s="404">
        <f t="shared" si="17"/>
        <v>4.4627839446174029</v>
      </c>
      <c r="AN33" s="405">
        <f t="shared" si="17"/>
        <v>3.3734969021645744</v>
      </c>
      <c r="AO33" s="389">
        <f t="shared" si="16"/>
        <v>-6.0390295749758877E-2</v>
      </c>
      <c r="AP33" s="390">
        <f t="shared" si="16"/>
        <v>1.7888728356065423E-2</v>
      </c>
      <c r="AQ33" s="391">
        <f t="shared" si="16"/>
        <v>-3.3995772992003757E-2</v>
      </c>
    </row>
    <row r="36" spans="1:43" ht="15.75" thickBot="1"/>
    <row r="37" spans="1:43">
      <c r="A37" s="464" t="s">
        <v>2</v>
      </c>
      <c r="B37" s="430" t="s">
        <v>211</v>
      </c>
      <c r="C37" s="474"/>
      <c r="D37" s="474"/>
      <c r="E37" s="474"/>
      <c r="F37" s="474"/>
      <c r="G37" s="484"/>
      <c r="H37" s="478" t="s">
        <v>213</v>
      </c>
      <c r="I37" s="474"/>
      <c r="J37" s="474"/>
      <c r="K37" s="474"/>
      <c r="L37" s="474"/>
      <c r="M37" s="484"/>
      <c r="N37" s="486" t="s">
        <v>206</v>
      </c>
      <c r="O37" s="480"/>
      <c r="P37" s="487"/>
      <c r="R37" s="478" t="s">
        <v>212</v>
      </c>
      <c r="S37" s="474"/>
      <c r="T37" s="474"/>
      <c r="U37" s="474"/>
      <c r="V37" s="474"/>
      <c r="W37" s="484"/>
      <c r="X37" s="474" t="s">
        <v>214</v>
      </c>
      <c r="Y37" s="474"/>
      <c r="Z37" s="474"/>
      <c r="AA37" s="474"/>
      <c r="AB37" s="474"/>
      <c r="AC37" s="431"/>
      <c r="AE37" s="480" t="s">
        <v>206</v>
      </c>
      <c r="AF37" s="480"/>
      <c r="AG37" s="480"/>
      <c r="AI37" s="488" t="s">
        <v>217</v>
      </c>
      <c r="AJ37" s="489"/>
      <c r="AK37" s="489"/>
      <c r="AL37" s="489"/>
      <c r="AM37" s="489"/>
      <c r="AN37" s="490"/>
      <c r="AO37" s="480" t="s">
        <v>206</v>
      </c>
      <c r="AP37" s="480"/>
      <c r="AQ37" s="480"/>
    </row>
    <row r="38" spans="1:43" ht="15" customHeight="1">
      <c r="A38" s="465"/>
      <c r="B38" s="472">
        <v>2024</v>
      </c>
      <c r="C38" s="470"/>
      <c r="D38" s="471"/>
      <c r="E38" s="494">
        <v>2025</v>
      </c>
      <c r="F38" s="476"/>
      <c r="G38" s="485"/>
      <c r="H38" s="470">
        <f>R38</f>
        <v>2024</v>
      </c>
      <c r="I38" s="470"/>
      <c r="J38" s="471"/>
      <c r="K38" s="472">
        <v>2025</v>
      </c>
      <c r="L38" s="470"/>
      <c r="M38" s="471"/>
      <c r="N38" s="472" t="s">
        <v>215</v>
      </c>
      <c r="O38" s="470"/>
      <c r="P38" s="473"/>
      <c r="R38" s="469">
        <v>2024</v>
      </c>
      <c r="S38" s="470"/>
      <c r="T38" s="471"/>
      <c r="U38" s="475">
        <v>2025</v>
      </c>
      <c r="V38" s="476"/>
      <c r="W38" s="485"/>
      <c r="X38" s="470">
        <f>H38</f>
        <v>2024</v>
      </c>
      <c r="Y38" s="470"/>
      <c r="Z38" s="471"/>
      <c r="AA38" s="472">
        <v>2025</v>
      </c>
      <c r="AB38" s="470"/>
      <c r="AC38" s="473"/>
      <c r="AE38" s="469" t="s">
        <v>216</v>
      </c>
      <c r="AF38" s="470"/>
      <c r="AG38" s="473"/>
      <c r="AI38" s="491">
        <v>2024</v>
      </c>
      <c r="AJ38" s="492"/>
      <c r="AK38" s="492"/>
      <c r="AL38" s="492">
        <v>2025</v>
      </c>
      <c r="AM38" s="492"/>
      <c r="AN38" s="493"/>
      <c r="AO38" s="470" t="s">
        <v>217</v>
      </c>
      <c r="AP38" s="470"/>
      <c r="AQ38" s="473"/>
    </row>
    <row r="39" spans="1:43" ht="18.75" customHeight="1" thickBot="1">
      <c r="A39" s="46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152</v>
      </c>
      <c r="B40" s="39">
        <v>39287.65</v>
      </c>
      <c r="C40" s="370">
        <v>21020.809999999998</v>
      </c>
      <c r="D40" s="375">
        <v>60308.46</v>
      </c>
      <c r="E40" s="39">
        <v>43466.45</v>
      </c>
      <c r="F40" s="379">
        <v>15614.350000000002</v>
      </c>
      <c r="G40" s="377">
        <v>59080.800000000003</v>
      </c>
      <c r="H40" s="345">
        <f>B40/$B$63</f>
        <v>0.21741321130164756</v>
      </c>
      <c r="I40" s="323">
        <f>C40/$C$63</f>
        <v>0.206029148962842</v>
      </c>
      <c r="J40" s="398">
        <f>D40/$D$63</f>
        <v>0.21330511074199221</v>
      </c>
      <c r="K40" s="323">
        <f>E40/$E$63</f>
        <v>0.23552022903083772</v>
      </c>
      <c r="L40" s="323">
        <f>F40/$F$63</f>
        <v>0.16054231116317771</v>
      </c>
      <c r="M40" s="399">
        <f>G40/$G$63</f>
        <v>0.20964384838299466</v>
      </c>
      <c r="N40" s="392">
        <f t="shared" ref="N40:P63" si="22">(E40-B40)/B40</f>
        <v>0.10636421369056168</v>
      </c>
      <c r="O40" s="393">
        <f t="shared" si="22"/>
        <v>-0.25719560759076343</v>
      </c>
      <c r="P40" s="382">
        <f t="shared" si="22"/>
        <v>-2.0356348014855564E-2</v>
      </c>
      <c r="R40" s="401">
        <v>8933.6089999999986</v>
      </c>
      <c r="S40" s="369">
        <v>6594.0829999999996</v>
      </c>
      <c r="T40" s="374">
        <v>15527.691999999999</v>
      </c>
      <c r="U40" s="39">
        <v>9703.7289999999994</v>
      </c>
      <c r="V40" s="112">
        <v>5605.7090000000007</v>
      </c>
      <c r="W40" s="380">
        <v>15309.438</v>
      </c>
      <c r="X40" s="345">
        <f>R40/$R$63</f>
        <v>0.20675886685812564</v>
      </c>
      <c r="Y40" s="323">
        <f>S40/$S$63</f>
        <v>0.1936973428695615</v>
      </c>
      <c r="Z40" s="398">
        <f>T40/$T$63</f>
        <v>0.2010028777198013</v>
      </c>
      <c r="AA40" s="323">
        <f>U40/$U$63</f>
        <v>0.21763997485138428</v>
      </c>
      <c r="AB40" s="323">
        <f>V40/$V$63</f>
        <v>0.16626756129150744</v>
      </c>
      <c r="AC40" s="399">
        <f>W40/$W$63</f>
        <v>0.19551998610084109</v>
      </c>
      <c r="AE40" s="392">
        <f t="shared" ref="AE40:AG63" si="23">(U40-R40)/R40</f>
        <v>8.620480256075691E-2</v>
      </c>
      <c r="AF40" s="393">
        <f t="shared" si="23"/>
        <v>-0.14988801323853507</v>
      </c>
      <c r="AG40" s="382">
        <f t="shared" si="23"/>
        <v>-1.4055791420901381E-2</v>
      </c>
      <c r="AI40" s="27">
        <f t="shared" ref="AI40:AN63" si="24">(R40/B40)*10</f>
        <v>2.2738975225038907</v>
      </c>
      <c r="AJ40" s="28">
        <f t="shared" si="24"/>
        <v>3.1369309745913694</v>
      </c>
      <c r="AK40" s="406">
        <f t="shared" si="24"/>
        <v>2.5747120719050032</v>
      </c>
      <c r="AL40" s="28">
        <f t="shared" si="24"/>
        <v>2.2324641188778931</v>
      </c>
      <c r="AM40" s="28">
        <f t="shared" si="24"/>
        <v>3.5901007726866627</v>
      </c>
      <c r="AN40" s="402">
        <f t="shared" si="24"/>
        <v>2.5912712759475158</v>
      </c>
      <c r="AO40" s="383">
        <f t="shared" ref="AO40:AQ51" si="25">(AL40-AI40)/AI40</f>
        <v>-1.8221315259789449E-2</v>
      </c>
      <c r="AP40" s="381">
        <f t="shared" si="25"/>
        <v>0.14446278919297076</v>
      </c>
      <c r="AQ40" s="382">
        <f t="shared" si="25"/>
        <v>6.4314779983381471E-3</v>
      </c>
    </row>
    <row r="41" spans="1:43" ht="19.5" customHeight="1">
      <c r="A41" s="8" t="s">
        <v>156</v>
      </c>
      <c r="B41" s="19">
        <v>26515.21</v>
      </c>
      <c r="C41" s="371">
        <v>10824.08</v>
      </c>
      <c r="D41" s="375">
        <v>37339.29</v>
      </c>
      <c r="E41" s="19">
        <v>31034.55</v>
      </c>
      <c r="F41" s="369">
        <v>14227.05</v>
      </c>
      <c r="G41" s="377">
        <v>45261.599999999999</v>
      </c>
      <c r="H41" s="345">
        <f t="shared" ref="H41:H62" si="26">B41/$B$63</f>
        <v>0.14673203804344517</v>
      </c>
      <c r="I41" s="323">
        <f t="shared" ref="I41:I62" si="27">C41/$C$63</f>
        <v>0.10608896568237471</v>
      </c>
      <c r="J41" s="399">
        <f t="shared" ref="J41:J62" si="28">D41/$D$63</f>
        <v>0.1320654082110099</v>
      </c>
      <c r="K41" s="323">
        <f t="shared" ref="K41:K62" si="29">E41/$E$63</f>
        <v>0.16815875977607983</v>
      </c>
      <c r="L41" s="323">
        <f t="shared" ref="L41:L62" si="30">F41/$F$63</f>
        <v>0.14627848665068269</v>
      </c>
      <c r="M41" s="399">
        <f t="shared" ref="M41:M62" si="31">G41/$G$63</f>
        <v>0.16060743943839201</v>
      </c>
      <c r="N41" s="394">
        <f t="shared" si="22"/>
        <v>0.17044330405076935</v>
      </c>
      <c r="O41" s="395">
        <f t="shared" si="22"/>
        <v>0.31438884413271145</v>
      </c>
      <c r="P41" s="386">
        <f t="shared" si="22"/>
        <v>0.21217087952127631</v>
      </c>
      <c r="R41" s="401">
        <v>5983.5959999999995</v>
      </c>
      <c r="S41" s="369">
        <v>2857.9049999999993</v>
      </c>
      <c r="T41" s="374">
        <v>8841.5009999999984</v>
      </c>
      <c r="U41" s="19">
        <v>7066.4489999999987</v>
      </c>
      <c r="V41" s="119">
        <v>4154.7820000000011</v>
      </c>
      <c r="W41" s="375">
        <v>11221.231</v>
      </c>
      <c r="X41" s="345">
        <f t="shared" ref="X41:X62" si="32">R41/$R$63</f>
        <v>0.13848395745737396</v>
      </c>
      <c r="Y41" s="323">
        <f t="shared" ref="Y41:Y62" si="33">S41/$S$63</f>
        <v>8.3949292824132493E-2</v>
      </c>
      <c r="Z41" s="399">
        <f t="shared" ref="Z41:Z62" si="34">T41/$T$63</f>
        <v>0.11445146802000584</v>
      </c>
      <c r="AA41" s="323">
        <f t="shared" ref="AA41:AA62" si="35">U41/$U$63</f>
        <v>0.1584897705457963</v>
      </c>
      <c r="AB41" s="323">
        <f t="shared" ref="AB41:AB62" si="36">V41/$V$63</f>
        <v>0.12323248867143335</v>
      </c>
      <c r="AC41" s="399">
        <f t="shared" ref="AC41:AC62" si="37">W41/$W$63</f>
        <v>0.1433086524243625</v>
      </c>
      <c r="AE41" s="394">
        <f t="shared" si="23"/>
        <v>0.18097027272563174</v>
      </c>
      <c r="AF41" s="395">
        <f t="shared" si="23"/>
        <v>0.45378590261047941</v>
      </c>
      <c r="AG41" s="386">
        <f t="shared" si="23"/>
        <v>0.2691545247803514</v>
      </c>
      <c r="AI41" s="27">
        <f t="shared" si="24"/>
        <v>2.2566655138692093</v>
      </c>
      <c r="AJ41" s="28">
        <f t="shared" si="24"/>
        <v>2.640321394520365</v>
      </c>
      <c r="AK41" s="402">
        <f t="shared" si="24"/>
        <v>2.3678813924956792</v>
      </c>
      <c r="AL41" s="28">
        <f t="shared" si="24"/>
        <v>2.2769619665824052</v>
      </c>
      <c r="AM41" s="28">
        <f t="shared" si="24"/>
        <v>2.9203397752872178</v>
      </c>
      <c r="AN41" s="402">
        <f t="shared" si="24"/>
        <v>2.47919450483412</v>
      </c>
      <c r="AO41" s="384">
        <f t="shared" si="25"/>
        <v>8.9940013654909081E-3</v>
      </c>
      <c r="AP41" s="385">
        <f t="shared" si="25"/>
        <v>0.1060546573413349</v>
      </c>
      <c r="AQ41" s="386">
        <f t="shared" si="25"/>
        <v>4.7009581092708336E-2</v>
      </c>
    </row>
    <row r="42" spans="1:43" ht="19.5" customHeight="1">
      <c r="A42" s="8" t="s">
        <v>145</v>
      </c>
      <c r="B42" s="19">
        <v>24744.12</v>
      </c>
      <c r="C42" s="371">
        <v>10490.869999999997</v>
      </c>
      <c r="D42" s="375">
        <v>35234.99</v>
      </c>
      <c r="E42" s="19">
        <v>25364.660000000003</v>
      </c>
      <c r="F42" s="369">
        <v>11577.839999999998</v>
      </c>
      <c r="G42" s="377">
        <v>36942.5</v>
      </c>
      <c r="H42" s="345">
        <f t="shared" si="26"/>
        <v>0.13693103532619852</v>
      </c>
      <c r="I42" s="323">
        <f t="shared" si="27"/>
        <v>0.10282310805243992</v>
      </c>
      <c r="J42" s="399">
        <f t="shared" si="28"/>
        <v>0.12462270540390166</v>
      </c>
      <c r="K42" s="323">
        <f t="shared" si="29"/>
        <v>0.13743681695858137</v>
      </c>
      <c r="L42" s="323">
        <f t="shared" si="30"/>
        <v>0.11904006198640897</v>
      </c>
      <c r="M42" s="399">
        <f t="shared" si="31"/>
        <v>0.13108772848182118</v>
      </c>
      <c r="N42" s="394">
        <f t="shared" si="22"/>
        <v>2.5078281223983902E-2</v>
      </c>
      <c r="O42" s="395">
        <f t="shared" si="22"/>
        <v>0.10361104465120638</v>
      </c>
      <c r="P42" s="386">
        <f t="shared" si="22"/>
        <v>4.8460635294631904E-2</v>
      </c>
      <c r="R42" s="401">
        <v>6001.0920000000015</v>
      </c>
      <c r="S42" s="369">
        <v>3844.7320000000009</v>
      </c>
      <c r="T42" s="374">
        <v>9845.8240000000023</v>
      </c>
      <c r="U42" s="19">
        <v>6616.7440000000006</v>
      </c>
      <c r="V42" s="119">
        <v>4068.3490000000006</v>
      </c>
      <c r="W42" s="375">
        <v>10685.093000000001</v>
      </c>
      <c r="X42" s="345">
        <f t="shared" si="32"/>
        <v>0.13888888374579225</v>
      </c>
      <c r="Y42" s="323">
        <f t="shared" si="33"/>
        <v>0.11293676049354781</v>
      </c>
      <c r="Z42" s="399">
        <f t="shared" si="34"/>
        <v>0.12745222905778175</v>
      </c>
      <c r="AA42" s="323">
        <f t="shared" si="35"/>
        <v>0.14840356709859148</v>
      </c>
      <c r="AB42" s="323">
        <f t="shared" si="36"/>
        <v>0.12066885147137374</v>
      </c>
      <c r="AC42" s="399">
        <f t="shared" si="37"/>
        <v>0.13646152359388991</v>
      </c>
      <c r="AE42" s="394">
        <f t="shared" si="23"/>
        <v>0.10258999528752417</v>
      </c>
      <c r="AF42" s="395">
        <f t="shared" si="23"/>
        <v>5.8161921299065757E-2</v>
      </c>
      <c r="AG42" s="386">
        <f t="shared" si="23"/>
        <v>8.5241113389798381E-2</v>
      </c>
      <c r="AI42" s="27">
        <f t="shared" si="24"/>
        <v>2.4252598193025259</v>
      </c>
      <c r="AJ42" s="28">
        <f t="shared" si="24"/>
        <v>3.664836186131371</v>
      </c>
      <c r="AK42" s="402">
        <f t="shared" si="24"/>
        <v>2.7943314302061677</v>
      </c>
      <c r="AL42" s="28">
        <f t="shared" si="24"/>
        <v>2.6086468338231223</v>
      </c>
      <c r="AM42" s="28">
        <f t="shared" si="24"/>
        <v>3.5139101939567325</v>
      </c>
      <c r="AN42" s="402">
        <f t="shared" si="24"/>
        <v>2.8923578534208572</v>
      </c>
      <c r="AO42" s="384">
        <f t="shared" si="25"/>
        <v>7.5615409557783494E-2</v>
      </c>
      <c r="AP42" s="385">
        <f t="shared" si="25"/>
        <v>-4.1182193284867406E-2</v>
      </c>
      <c r="AQ42" s="386">
        <f t="shared" si="25"/>
        <v>3.5080456868875072E-2</v>
      </c>
    </row>
    <row r="43" spans="1:43" ht="19.5" customHeight="1">
      <c r="A43" s="8" t="s">
        <v>154</v>
      </c>
      <c r="B43" s="19">
        <v>36417.760000000002</v>
      </c>
      <c r="C43" s="371">
        <v>13729.349999999999</v>
      </c>
      <c r="D43" s="375">
        <v>50147.11</v>
      </c>
      <c r="E43" s="19">
        <v>30266.9</v>
      </c>
      <c r="F43" s="369">
        <v>12475.399999999998</v>
      </c>
      <c r="G43" s="377">
        <v>42742.3</v>
      </c>
      <c r="H43" s="345">
        <f t="shared" si="26"/>
        <v>0.20153157926250842</v>
      </c>
      <c r="I43" s="323">
        <f t="shared" si="27"/>
        <v>0.13456409607017972</v>
      </c>
      <c r="J43" s="399">
        <f t="shared" si="28"/>
        <v>0.1773654119495153</v>
      </c>
      <c r="K43" s="323">
        <f t="shared" si="29"/>
        <v>0.16399929647011577</v>
      </c>
      <c r="L43" s="323">
        <f t="shared" si="30"/>
        <v>0.12826851893835522</v>
      </c>
      <c r="M43" s="399">
        <f t="shared" si="31"/>
        <v>0.15166788974997755</v>
      </c>
      <c r="N43" s="394">
        <f t="shared" si="22"/>
        <v>-0.1688972633132845</v>
      </c>
      <c r="O43" s="395">
        <f t="shared" si="22"/>
        <v>-9.1333529992315796E-2</v>
      </c>
      <c r="P43" s="386">
        <f t="shared" si="22"/>
        <v>-0.14766174960032588</v>
      </c>
      <c r="R43" s="401">
        <v>7418.0960000000014</v>
      </c>
      <c r="S43" s="369">
        <v>3998.2160000000013</v>
      </c>
      <c r="T43" s="374">
        <v>11416.312000000002</v>
      </c>
      <c r="U43" s="19">
        <v>6326.3460000000014</v>
      </c>
      <c r="V43" s="119">
        <v>3862.4399999999996</v>
      </c>
      <c r="W43" s="375">
        <v>10188.786</v>
      </c>
      <c r="X43" s="345">
        <f t="shared" si="32"/>
        <v>0.17168393235083323</v>
      </c>
      <c r="Y43" s="323">
        <f t="shared" si="33"/>
        <v>0.11744526349130986</v>
      </c>
      <c r="Z43" s="399">
        <f t="shared" si="34"/>
        <v>0.14778188316377608</v>
      </c>
      <c r="AA43" s="323">
        <f t="shared" si="35"/>
        <v>0.14189037887817724</v>
      </c>
      <c r="AB43" s="323">
        <f t="shared" si="36"/>
        <v>0.11456150853259951</v>
      </c>
      <c r="AC43" s="399">
        <f t="shared" si="37"/>
        <v>0.13012308466871511</v>
      </c>
      <c r="AE43" s="394">
        <f t="shared" si="23"/>
        <v>-0.14717388397238318</v>
      </c>
      <c r="AF43" s="395">
        <f t="shared" si="23"/>
        <v>-3.3959145779017846E-2</v>
      </c>
      <c r="AG43" s="386">
        <f t="shared" si="23"/>
        <v>-0.10752386585089839</v>
      </c>
      <c r="AI43" s="27">
        <f t="shared" si="24"/>
        <v>2.0369446116400352</v>
      </c>
      <c r="AJ43" s="28">
        <f t="shared" si="24"/>
        <v>2.9121669998943882</v>
      </c>
      <c r="AK43" s="402">
        <f t="shared" si="24"/>
        <v>2.2765642925384935</v>
      </c>
      <c r="AL43" s="28">
        <f t="shared" si="24"/>
        <v>2.0901863091363837</v>
      </c>
      <c r="AM43" s="28">
        <f t="shared" si="24"/>
        <v>3.0960450165926545</v>
      </c>
      <c r="AN43" s="402">
        <f t="shared" si="24"/>
        <v>2.3837711119897618</v>
      </c>
      <c r="AO43" s="384">
        <f t="shared" si="25"/>
        <v>2.6138019262821919E-2</v>
      </c>
      <c r="AP43" s="385">
        <f t="shared" si="25"/>
        <v>6.314130223470521E-2</v>
      </c>
      <c r="AQ43" s="386">
        <f t="shared" si="25"/>
        <v>4.7091496516325861E-2</v>
      </c>
    </row>
    <row r="44" spans="1:43" ht="19.5" customHeight="1">
      <c r="A44" s="8" t="s">
        <v>151</v>
      </c>
      <c r="B44" s="19">
        <v>8147.1200000000008</v>
      </c>
      <c r="C44" s="371">
        <v>9316.6299999999974</v>
      </c>
      <c r="D44" s="375">
        <v>17463.75</v>
      </c>
      <c r="E44" s="19">
        <v>7311.1699999999992</v>
      </c>
      <c r="F44" s="369">
        <v>5938.1299999999992</v>
      </c>
      <c r="G44" s="377">
        <v>13249.3</v>
      </c>
      <c r="H44" s="345">
        <f t="shared" si="26"/>
        <v>4.5085199090805356E-2</v>
      </c>
      <c r="I44" s="323">
        <f t="shared" si="27"/>
        <v>9.1314147747003194E-2</v>
      </c>
      <c r="J44" s="399">
        <f t="shared" si="28"/>
        <v>6.1767571709184191E-2</v>
      </c>
      <c r="K44" s="323">
        <f t="shared" si="29"/>
        <v>3.961511540241703E-2</v>
      </c>
      <c r="L44" s="323">
        <f t="shared" si="30"/>
        <v>6.105416582742159E-2</v>
      </c>
      <c r="M44" s="399">
        <f t="shared" si="31"/>
        <v>4.7014160952133538E-2</v>
      </c>
      <c r="N44" s="394">
        <f t="shared" si="22"/>
        <v>-0.10260681075030213</v>
      </c>
      <c r="O44" s="395">
        <f t="shared" si="22"/>
        <v>-0.36263112305629819</v>
      </c>
      <c r="P44" s="386">
        <f t="shared" si="22"/>
        <v>-0.24132560303485795</v>
      </c>
      <c r="R44" s="401">
        <v>2335.3240000000001</v>
      </c>
      <c r="S44" s="369">
        <v>3593.0779999999995</v>
      </c>
      <c r="T44" s="374">
        <v>5928.402</v>
      </c>
      <c r="U44" s="19">
        <v>2201.4439999999995</v>
      </c>
      <c r="V44" s="119">
        <v>2493.9319999999998</v>
      </c>
      <c r="W44" s="375">
        <v>4695.3759999999993</v>
      </c>
      <c r="X44" s="345">
        <f t="shared" si="32"/>
        <v>5.4048587081277619E-2</v>
      </c>
      <c r="Y44" s="323">
        <f t="shared" si="33"/>
        <v>0.10554457099236972</v>
      </c>
      <c r="Z44" s="399">
        <f t="shared" si="34"/>
        <v>7.6741982149042209E-2</v>
      </c>
      <c r="AA44" s="323">
        <f t="shared" si="35"/>
        <v>4.937506156620107E-2</v>
      </c>
      <c r="AB44" s="323">
        <f t="shared" si="36"/>
        <v>7.397101627409694E-2</v>
      </c>
      <c r="AC44" s="399">
        <f t="shared" si="37"/>
        <v>5.9965614038753265E-2</v>
      </c>
      <c r="AE44" s="394">
        <f t="shared" si="23"/>
        <v>-5.7328233684062924E-2</v>
      </c>
      <c r="AF44" s="395">
        <f t="shared" si="23"/>
        <v>-0.30590652359898668</v>
      </c>
      <c r="AG44" s="386">
        <f t="shared" si="23"/>
        <v>-0.20798623305234712</v>
      </c>
      <c r="AI44" s="27">
        <f t="shared" si="24"/>
        <v>2.8664411473011322</v>
      </c>
      <c r="AJ44" s="28">
        <f t="shared" si="24"/>
        <v>3.8566284160689013</v>
      </c>
      <c r="AK44" s="402">
        <f t="shared" si="24"/>
        <v>3.3946901438694437</v>
      </c>
      <c r="AL44" s="28">
        <f t="shared" si="24"/>
        <v>3.0110693637270094</v>
      </c>
      <c r="AM44" s="28">
        <f t="shared" si="24"/>
        <v>4.1998608989698774</v>
      </c>
      <c r="AN44" s="402">
        <f t="shared" si="24"/>
        <v>3.543867223174054</v>
      </c>
      <c r="AO44" s="384">
        <f t="shared" si="25"/>
        <v>5.0455672729248391E-2</v>
      </c>
      <c r="AP44" s="385">
        <f t="shared" si="25"/>
        <v>8.8998069264561469E-2</v>
      </c>
      <c r="AQ44" s="386">
        <f t="shared" si="25"/>
        <v>4.3944240264170494E-2</v>
      </c>
    </row>
    <row r="45" spans="1:43" ht="19.5" customHeight="1">
      <c r="A45" s="8" t="s">
        <v>162</v>
      </c>
      <c r="B45" s="19">
        <v>3465.63</v>
      </c>
      <c r="C45" s="371">
        <v>5377.4900000000007</v>
      </c>
      <c r="D45" s="375">
        <v>8843.1200000000008</v>
      </c>
      <c r="E45" s="19">
        <v>3220.1299999999997</v>
      </c>
      <c r="F45" s="369">
        <v>7257.0400000000009</v>
      </c>
      <c r="G45" s="377">
        <v>10477.17</v>
      </c>
      <c r="H45" s="345">
        <f t="shared" si="26"/>
        <v>1.9178386782699623E-2</v>
      </c>
      <c r="I45" s="323">
        <f t="shared" si="27"/>
        <v>5.2705851404212939E-2</v>
      </c>
      <c r="J45" s="399">
        <f t="shared" si="28"/>
        <v>3.1277248513802647E-2</v>
      </c>
      <c r="K45" s="323">
        <f t="shared" si="29"/>
        <v>1.744807213630447E-2</v>
      </c>
      <c r="L45" s="323">
        <f t="shared" si="30"/>
        <v>7.461482378732559E-2</v>
      </c>
      <c r="M45" s="399">
        <f t="shared" si="31"/>
        <v>3.7177462711453807E-2</v>
      </c>
      <c r="N45" s="394">
        <f t="shared" si="22"/>
        <v>-7.0838491125711764E-2</v>
      </c>
      <c r="O45" s="395">
        <f t="shared" si="22"/>
        <v>0.34952180292292501</v>
      </c>
      <c r="P45" s="386">
        <f t="shared" si="22"/>
        <v>0.18478206786744941</v>
      </c>
      <c r="R45" s="401">
        <v>1127.9860000000001</v>
      </c>
      <c r="S45" s="369">
        <v>2632.2340000000004</v>
      </c>
      <c r="T45" s="374">
        <v>3760.2200000000003</v>
      </c>
      <c r="U45" s="19">
        <v>1127.2189999999998</v>
      </c>
      <c r="V45" s="119">
        <v>3122.9840000000004</v>
      </c>
      <c r="W45" s="375">
        <v>4250.2030000000004</v>
      </c>
      <c r="X45" s="345">
        <f t="shared" si="32"/>
        <v>2.6106034771818394E-2</v>
      </c>
      <c r="Y45" s="323">
        <f t="shared" si="33"/>
        <v>7.7320338796299265E-2</v>
      </c>
      <c r="Z45" s="399">
        <f t="shared" si="34"/>
        <v>4.8675298354678292E-2</v>
      </c>
      <c r="AA45" s="323">
        <f t="shared" si="35"/>
        <v>2.5281818444435385E-2</v>
      </c>
      <c r="AB45" s="323">
        <f t="shared" si="36"/>
        <v>9.262894910035413E-2</v>
      </c>
      <c r="AC45" s="399">
        <f t="shared" si="37"/>
        <v>5.4280217960042246E-2</v>
      </c>
      <c r="AE45" s="394">
        <f t="shared" si="23"/>
        <v>-6.7997297838827788E-4</v>
      </c>
      <c r="AF45" s="395">
        <f t="shared" si="23"/>
        <v>0.18643859170575258</v>
      </c>
      <c r="AG45" s="386">
        <f t="shared" si="23"/>
        <v>0.13030700331363596</v>
      </c>
      <c r="AI45" s="27">
        <f t="shared" si="24"/>
        <v>3.2547790733575139</v>
      </c>
      <c r="AJ45" s="28">
        <f t="shared" si="24"/>
        <v>4.8949119384694342</v>
      </c>
      <c r="AK45" s="402">
        <f t="shared" si="24"/>
        <v>4.252141778014999</v>
      </c>
      <c r="AL45" s="28">
        <f t="shared" si="24"/>
        <v>3.5005387981230567</v>
      </c>
      <c r="AM45" s="28">
        <f t="shared" si="24"/>
        <v>4.3033854023127889</v>
      </c>
      <c r="AN45" s="402">
        <f t="shared" si="24"/>
        <v>4.0566326593918021</v>
      </c>
      <c r="AO45" s="384">
        <f t="shared" si="25"/>
        <v>7.5507344500659393E-2</v>
      </c>
      <c r="AP45" s="385">
        <f t="shared" si="25"/>
        <v>-0.1208451844675283</v>
      </c>
      <c r="AQ45" s="386">
        <f t="shared" si="25"/>
        <v>-4.5978974556785658E-2</v>
      </c>
    </row>
    <row r="46" spans="1:43" ht="19.5" customHeight="1">
      <c r="A46" s="8" t="s">
        <v>158</v>
      </c>
      <c r="B46" s="19">
        <v>12792.95</v>
      </c>
      <c r="C46" s="371">
        <v>2421.2800000000002</v>
      </c>
      <c r="D46" s="375">
        <v>15214.230000000001</v>
      </c>
      <c r="E46" s="19">
        <v>10143.710000000001</v>
      </c>
      <c r="F46" s="369">
        <v>2141.4700000000003</v>
      </c>
      <c r="G46" s="377">
        <v>12285.18</v>
      </c>
      <c r="H46" s="345">
        <f t="shared" si="26"/>
        <v>7.079467317392138E-2</v>
      </c>
      <c r="I46" s="323">
        <f t="shared" si="27"/>
        <v>2.3731447922356472E-2</v>
      </c>
      <c r="J46" s="399">
        <f t="shared" si="28"/>
        <v>5.3811239998569696E-2</v>
      </c>
      <c r="K46" s="323">
        <f t="shared" si="29"/>
        <v>5.4963055469733534E-2</v>
      </c>
      <c r="L46" s="323">
        <f t="shared" si="30"/>
        <v>2.2017986216948525E-2</v>
      </c>
      <c r="M46" s="399">
        <f t="shared" si="31"/>
        <v>4.3593052451520599E-2</v>
      </c>
      <c r="N46" s="394">
        <f t="shared" si="22"/>
        <v>-0.20708593404961323</v>
      </c>
      <c r="O46" s="395">
        <f t="shared" si="22"/>
        <v>-0.1155628427938941</v>
      </c>
      <c r="P46" s="386">
        <f t="shared" si="22"/>
        <v>-0.19252042331422628</v>
      </c>
      <c r="R46" s="401">
        <v>3955.065000000001</v>
      </c>
      <c r="S46" s="369">
        <v>932.77499999999986</v>
      </c>
      <c r="T46" s="374">
        <v>4887.8400000000011</v>
      </c>
      <c r="U46" s="19">
        <v>3132.0570000000007</v>
      </c>
      <c r="V46" s="119">
        <v>1090.5330000000001</v>
      </c>
      <c r="W46" s="375">
        <v>4222.5900000000011</v>
      </c>
      <c r="X46" s="345">
        <f t="shared" si="32"/>
        <v>9.1535767655628653E-2</v>
      </c>
      <c r="Y46" s="323">
        <f t="shared" si="33"/>
        <v>2.7399721689149989E-2</v>
      </c>
      <c r="Z46" s="399">
        <f t="shared" si="34"/>
        <v>6.3272114479985417E-2</v>
      </c>
      <c r="AA46" s="323">
        <f t="shared" si="35"/>
        <v>7.0247304589102014E-2</v>
      </c>
      <c r="AB46" s="323">
        <f t="shared" si="36"/>
        <v>3.2345643061013597E-2</v>
      </c>
      <c r="AC46" s="399">
        <f t="shared" si="37"/>
        <v>5.3927566649379997E-2</v>
      </c>
      <c r="AE46" s="394">
        <f t="shared" si="23"/>
        <v>-0.20808962684557653</v>
      </c>
      <c r="AF46" s="395">
        <f t="shared" si="23"/>
        <v>0.16912760311972372</v>
      </c>
      <c r="AG46" s="386">
        <f t="shared" si="23"/>
        <v>-0.13610306393007951</v>
      </c>
      <c r="AI46" s="27">
        <f t="shared" si="24"/>
        <v>3.0915973250892099</v>
      </c>
      <c r="AJ46" s="28">
        <f t="shared" si="24"/>
        <v>3.8524045133152702</v>
      </c>
      <c r="AK46" s="402">
        <f t="shared" si="24"/>
        <v>3.2126765534634356</v>
      </c>
      <c r="AL46" s="28">
        <f t="shared" si="24"/>
        <v>3.0876838947485687</v>
      </c>
      <c r="AM46" s="28">
        <f t="shared" si="24"/>
        <v>5.0924505129653932</v>
      </c>
      <c r="AN46" s="402">
        <f t="shared" si="24"/>
        <v>3.43714133614648</v>
      </c>
      <c r="AO46" s="384">
        <f t="shared" si="25"/>
        <v>-1.2658279617732084E-3</v>
      </c>
      <c r="AP46" s="385">
        <f t="shared" si="25"/>
        <v>0.32188883471714513</v>
      </c>
      <c r="AQ46" s="386">
        <f t="shared" si="25"/>
        <v>6.9868466043075339E-2</v>
      </c>
    </row>
    <row r="47" spans="1:43" ht="19.5" customHeight="1">
      <c r="A47" s="8" t="s">
        <v>153</v>
      </c>
      <c r="B47" s="19">
        <v>3632.3399999999997</v>
      </c>
      <c r="C47" s="371">
        <v>5199.5</v>
      </c>
      <c r="D47" s="375">
        <v>8831.84</v>
      </c>
      <c r="E47" s="19">
        <v>6710.15</v>
      </c>
      <c r="F47" s="369">
        <v>6081.92</v>
      </c>
      <c r="G47" s="377">
        <v>12792.07</v>
      </c>
      <c r="H47" s="345">
        <f t="shared" si="26"/>
        <v>2.010094021758559E-2</v>
      </c>
      <c r="I47" s="323">
        <f t="shared" si="27"/>
        <v>5.0961335934833006E-2</v>
      </c>
      <c r="J47" s="399">
        <f t="shared" si="28"/>
        <v>3.1237352259625872E-2</v>
      </c>
      <c r="K47" s="323">
        <f t="shared" si="29"/>
        <v>3.6358526284784601E-2</v>
      </c>
      <c r="L47" s="323">
        <f t="shared" si="30"/>
        <v>6.2532573761287125E-2</v>
      </c>
      <c r="M47" s="399">
        <f t="shared" si="31"/>
        <v>4.5391714120063618E-2</v>
      </c>
      <c r="N47" s="394">
        <f t="shared" si="22"/>
        <v>0.84733532653881527</v>
      </c>
      <c r="O47" s="395">
        <f t="shared" si="22"/>
        <v>0.16971247235311088</v>
      </c>
      <c r="P47" s="386">
        <f t="shared" si="22"/>
        <v>0.4484037301400387</v>
      </c>
      <c r="R47" s="401">
        <v>1113.1729999999998</v>
      </c>
      <c r="S47" s="369">
        <v>2064.1779999999999</v>
      </c>
      <c r="T47" s="374">
        <v>3177.3509999999997</v>
      </c>
      <c r="U47" s="19">
        <v>1589.6990000000001</v>
      </c>
      <c r="V47" s="119">
        <v>2225.518</v>
      </c>
      <c r="W47" s="375">
        <v>3815.2170000000001</v>
      </c>
      <c r="X47" s="345">
        <f t="shared" si="32"/>
        <v>2.5763203661259438E-2</v>
      </c>
      <c r="Y47" s="323">
        <f t="shared" si="33"/>
        <v>6.0634025050913941E-2</v>
      </c>
      <c r="Z47" s="399">
        <f t="shared" si="34"/>
        <v>4.1130175336159959E-2</v>
      </c>
      <c r="AA47" s="323">
        <f t="shared" si="35"/>
        <v>3.5654545832975219E-2</v>
      </c>
      <c r="AB47" s="323">
        <f t="shared" si="36"/>
        <v>6.6009750144067958E-2</v>
      </c>
      <c r="AC47" s="399">
        <f t="shared" si="37"/>
        <v>4.8724922156626042E-2</v>
      </c>
      <c r="AE47" s="394">
        <f t="shared" si="23"/>
        <v>0.42807901377413971</v>
      </c>
      <c r="AF47" s="395">
        <f t="shared" si="23"/>
        <v>7.8161863947779769E-2</v>
      </c>
      <c r="AG47" s="386">
        <f t="shared" si="23"/>
        <v>0.20075402434291978</v>
      </c>
      <c r="AI47" s="27">
        <f t="shared" si="24"/>
        <v>3.0646167484321394</v>
      </c>
      <c r="AJ47" s="28">
        <f t="shared" si="24"/>
        <v>3.9699548033464755</v>
      </c>
      <c r="AK47" s="402">
        <f t="shared" si="24"/>
        <v>3.5976093316907907</v>
      </c>
      <c r="AL47" s="28">
        <f t="shared" si="24"/>
        <v>2.3690960708777005</v>
      </c>
      <c r="AM47" s="28">
        <f t="shared" si="24"/>
        <v>3.6592358991897296</v>
      </c>
      <c r="AN47" s="402">
        <f t="shared" si="24"/>
        <v>2.9824860245448943</v>
      </c>
      <c r="AO47" s="384">
        <f t="shared" si="25"/>
        <v>-0.22695192732020011</v>
      </c>
      <c r="AP47" s="385">
        <f t="shared" si="25"/>
        <v>-7.8267617529253805E-2</v>
      </c>
      <c r="AQ47" s="386">
        <f t="shared" si="25"/>
        <v>-0.17098112953159456</v>
      </c>
    </row>
    <row r="48" spans="1:43" ht="19.5" customHeight="1">
      <c r="A48" s="8" t="s">
        <v>167</v>
      </c>
      <c r="B48" s="19">
        <v>4652.17</v>
      </c>
      <c r="C48" s="371">
        <v>6305.0900000000011</v>
      </c>
      <c r="D48" s="375">
        <v>10957.260000000002</v>
      </c>
      <c r="E48" s="19">
        <v>3532.4100000000003</v>
      </c>
      <c r="F48" s="369">
        <v>5086.04</v>
      </c>
      <c r="G48" s="377">
        <v>8618.4500000000007</v>
      </c>
      <c r="H48" s="345">
        <f t="shared" si="26"/>
        <v>2.5744558893728328E-2</v>
      </c>
      <c r="I48" s="323">
        <f t="shared" si="27"/>
        <v>6.1797443906021023E-2</v>
      </c>
      <c r="J48" s="399">
        <f t="shared" si="28"/>
        <v>3.8754754436256568E-2</v>
      </c>
      <c r="K48" s="323">
        <f t="shared" si="29"/>
        <v>1.9140141700801919E-2</v>
      </c>
      <c r="L48" s="323">
        <f t="shared" si="30"/>
        <v>5.2293218498904427E-2</v>
      </c>
      <c r="M48" s="399">
        <f t="shared" si="31"/>
        <v>3.0581932287586162E-2</v>
      </c>
      <c r="N48" s="394">
        <f t="shared" si="22"/>
        <v>-0.24069627722116771</v>
      </c>
      <c r="O48" s="395">
        <f t="shared" si="22"/>
        <v>-0.19334379049307795</v>
      </c>
      <c r="P48" s="386">
        <f t="shared" si="22"/>
        <v>-0.21344843510147618</v>
      </c>
      <c r="R48" s="401">
        <v>1164.5229999999999</v>
      </c>
      <c r="S48" s="369">
        <v>2293.7560000000003</v>
      </c>
      <c r="T48" s="374">
        <v>3458.2790000000005</v>
      </c>
      <c r="U48" s="19">
        <v>996.34099999999989</v>
      </c>
      <c r="V48" s="119">
        <v>1803.6580000000006</v>
      </c>
      <c r="W48" s="375">
        <v>2799.9990000000007</v>
      </c>
      <c r="X48" s="345">
        <f t="shared" si="32"/>
        <v>2.6951644728376301E-2</v>
      </c>
      <c r="Y48" s="323">
        <f t="shared" si="33"/>
        <v>6.7377744925429972E-2</v>
      </c>
      <c r="Z48" s="399">
        <f t="shared" si="34"/>
        <v>4.476673229723753E-2</v>
      </c>
      <c r="AA48" s="323">
        <f t="shared" si="35"/>
        <v>2.234642271887468E-2</v>
      </c>
      <c r="AB48" s="323">
        <f t="shared" si="36"/>
        <v>5.3497214547511794E-2</v>
      </c>
      <c r="AC48" s="399">
        <f t="shared" si="37"/>
        <v>3.5759363966356511E-2</v>
      </c>
      <c r="AE48" s="394">
        <f t="shared" si="23"/>
        <v>-0.14442136394042884</v>
      </c>
      <c r="AF48" s="395">
        <f t="shared" si="23"/>
        <v>-0.21366614408856027</v>
      </c>
      <c r="AG48" s="386">
        <f t="shared" si="23"/>
        <v>-0.19034901463994075</v>
      </c>
      <c r="AI48" s="27">
        <f t="shared" si="24"/>
        <v>2.5031823858543429</v>
      </c>
      <c r="AJ48" s="28">
        <f t="shared" si="24"/>
        <v>3.6379433124665943</v>
      </c>
      <c r="AK48" s="402">
        <f t="shared" si="24"/>
        <v>3.1561530893672325</v>
      </c>
      <c r="AL48" s="28">
        <f t="shared" si="24"/>
        <v>2.8205700923731953</v>
      </c>
      <c r="AM48" s="28">
        <f t="shared" si="24"/>
        <v>3.5462914172912536</v>
      </c>
      <c r="AN48" s="402">
        <f t="shared" si="24"/>
        <v>3.248842889382662</v>
      </c>
      <c r="AO48" s="384">
        <f t="shared" si="25"/>
        <v>0.12679368004202662</v>
      </c>
      <c r="AP48" s="385">
        <f t="shared" si="25"/>
        <v>-2.5193326916685504E-2</v>
      </c>
      <c r="AQ48" s="386">
        <f t="shared" si="25"/>
        <v>2.9367967076024369E-2</v>
      </c>
    </row>
    <row r="49" spans="1:43" ht="19.5" customHeight="1">
      <c r="A49" s="8" t="s">
        <v>170</v>
      </c>
      <c r="B49" s="19">
        <v>6087.17</v>
      </c>
      <c r="C49" s="371">
        <v>2306.34</v>
      </c>
      <c r="D49" s="375">
        <v>8393.51</v>
      </c>
      <c r="E49" s="19">
        <v>7483.62</v>
      </c>
      <c r="F49" s="369">
        <v>2954.4199999999996</v>
      </c>
      <c r="G49" s="377">
        <v>10438.039999999999</v>
      </c>
      <c r="H49" s="345">
        <f t="shared" si="26"/>
        <v>3.3685679276796908E-2</v>
      </c>
      <c r="I49" s="323">
        <f t="shared" si="27"/>
        <v>2.2604898070957356E-2</v>
      </c>
      <c r="J49" s="399">
        <f t="shared" si="28"/>
        <v>2.9687022020857753E-2</v>
      </c>
      <c r="K49" s="323">
        <f t="shared" si="29"/>
        <v>4.0549524895172204E-2</v>
      </c>
      <c r="L49" s="323">
        <f t="shared" si="30"/>
        <v>3.0376507183886323E-2</v>
      </c>
      <c r="M49" s="399">
        <f t="shared" si="31"/>
        <v>3.7038612801039143E-2</v>
      </c>
      <c r="N49" s="394">
        <f t="shared" si="22"/>
        <v>0.22940874002204634</v>
      </c>
      <c r="O49" s="395">
        <f t="shared" si="22"/>
        <v>0.28099933227537982</v>
      </c>
      <c r="P49" s="386">
        <f t="shared" si="22"/>
        <v>0.24358462669371916</v>
      </c>
      <c r="R49" s="401">
        <v>1322.4840000000002</v>
      </c>
      <c r="S49" s="369">
        <v>512.31500000000017</v>
      </c>
      <c r="T49" s="374">
        <v>1834.7990000000004</v>
      </c>
      <c r="U49" s="19">
        <v>1756.8889999999999</v>
      </c>
      <c r="V49" s="119">
        <v>672.82400000000007</v>
      </c>
      <c r="W49" s="375">
        <v>2429.7129999999997</v>
      </c>
      <c r="X49" s="345">
        <f t="shared" si="32"/>
        <v>3.0607483859882552E-2</v>
      </c>
      <c r="Y49" s="323">
        <f t="shared" si="33"/>
        <v>1.5048954375038871E-2</v>
      </c>
      <c r="Z49" s="399">
        <f t="shared" si="34"/>
        <v>2.3751107314429847E-2</v>
      </c>
      <c r="AA49" s="323">
        <f t="shared" si="35"/>
        <v>3.940436483507255E-2</v>
      </c>
      <c r="AB49" s="323">
        <f t="shared" si="36"/>
        <v>1.9956227777502757E-2</v>
      </c>
      <c r="AC49" s="399">
        <f t="shared" si="37"/>
        <v>3.103036518969755E-2</v>
      </c>
      <c r="AE49" s="394">
        <f t="shared" si="23"/>
        <v>0.32847656379963741</v>
      </c>
      <c r="AF49" s="395">
        <f t="shared" si="23"/>
        <v>0.31330138684207931</v>
      </c>
      <c r="AG49" s="386">
        <f t="shared" si="23"/>
        <v>0.32423933084768369</v>
      </c>
      <c r="AI49" s="27">
        <f t="shared" si="24"/>
        <v>2.1725760903671167</v>
      </c>
      <c r="AJ49" s="28">
        <f t="shared" si="24"/>
        <v>2.2213333680203271</v>
      </c>
      <c r="AK49" s="402">
        <f t="shared" si="24"/>
        <v>2.1859734485334505</v>
      </c>
      <c r="AL49" s="28">
        <f t="shared" si="24"/>
        <v>2.3476459253676696</v>
      </c>
      <c r="AM49" s="28">
        <f t="shared" si="24"/>
        <v>2.2773471612025378</v>
      </c>
      <c r="AN49" s="402">
        <f t="shared" si="24"/>
        <v>2.3277483129016558</v>
      </c>
      <c r="AO49" s="384">
        <f t="shared" si="25"/>
        <v>8.0581681708082303E-2</v>
      </c>
      <c r="AP49" s="385">
        <f t="shared" si="25"/>
        <v>2.5216293055612217E-2</v>
      </c>
      <c r="AQ49" s="386">
        <f t="shared" si="25"/>
        <v>6.485662690153933E-2</v>
      </c>
    </row>
    <row r="50" spans="1:43" ht="19.5" customHeight="1">
      <c r="A50" s="8" t="s">
        <v>163</v>
      </c>
      <c r="B50" s="19">
        <v>1324.18</v>
      </c>
      <c r="C50" s="371">
        <v>7761.6799999999994</v>
      </c>
      <c r="D50" s="375">
        <v>9085.8599999999988</v>
      </c>
      <c r="E50" s="19">
        <v>1344.18</v>
      </c>
      <c r="F50" s="369">
        <v>6089.84</v>
      </c>
      <c r="G50" s="377">
        <v>7434.02</v>
      </c>
      <c r="H50" s="345">
        <f t="shared" si="26"/>
        <v>7.3278556019872832E-3</v>
      </c>
      <c r="I50" s="323">
        <f t="shared" si="27"/>
        <v>7.6073772843287743E-2</v>
      </c>
      <c r="J50" s="399">
        <f t="shared" si="28"/>
        <v>3.2135796097035756E-2</v>
      </c>
      <c r="K50" s="323">
        <f t="shared" si="29"/>
        <v>7.2833548969071888E-3</v>
      </c>
      <c r="L50" s="323">
        <f t="shared" si="30"/>
        <v>6.2614004951468752E-2</v>
      </c>
      <c r="M50" s="399">
        <f t="shared" si="31"/>
        <v>2.637907004908786E-2</v>
      </c>
      <c r="N50" s="394">
        <f t="shared" si="22"/>
        <v>1.5103686809950308E-2</v>
      </c>
      <c r="O50" s="395">
        <f t="shared" si="22"/>
        <v>-0.21539666670102342</v>
      </c>
      <c r="P50" s="386">
        <f t="shared" si="22"/>
        <v>-0.18180337359369378</v>
      </c>
      <c r="R50" s="401">
        <v>445.95099999999996</v>
      </c>
      <c r="S50" s="369">
        <v>2219.203</v>
      </c>
      <c r="T50" s="374">
        <v>2665.154</v>
      </c>
      <c r="U50" s="19">
        <v>417.4679999999999</v>
      </c>
      <c r="V50" s="119">
        <v>1852.472</v>
      </c>
      <c r="W50" s="375">
        <v>2269.94</v>
      </c>
      <c r="X50" s="345">
        <f t="shared" si="32"/>
        <v>1.0321060999451397E-2</v>
      </c>
      <c r="Y50" s="323">
        <f t="shared" si="33"/>
        <v>6.5187794025061488E-2</v>
      </c>
      <c r="Z50" s="399">
        <f t="shared" si="34"/>
        <v>3.4499887270203408E-2</v>
      </c>
      <c r="AA50" s="323">
        <f t="shared" si="35"/>
        <v>9.3631762615441639E-3</v>
      </c>
      <c r="AB50" s="323">
        <f t="shared" si="36"/>
        <v>5.4945057226624024E-2</v>
      </c>
      <c r="AC50" s="399">
        <f t="shared" si="37"/>
        <v>2.8989871297022352E-2</v>
      </c>
      <c r="AE50" s="394">
        <f t="shared" si="23"/>
        <v>-6.3870245834183714E-2</v>
      </c>
      <c r="AF50" s="395">
        <f t="shared" si="23"/>
        <v>-0.16525347162922904</v>
      </c>
      <c r="AG50" s="386">
        <f t="shared" si="23"/>
        <v>-0.14828936714351212</v>
      </c>
      <c r="AI50" s="27">
        <f t="shared" si="24"/>
        <v>3.3677521182920742</v>
      </c>
      <c r="AJ50" s="28">
        <f t="shared" si="24"/>
        <v>2.8591786829655437</v>
      </c>
      <c r="AK50" s="402">
        <f t="shared" si="24"/>
        <v>2.9332985540169014</v>
      </c>
      <c r="AL50" s="28">
        <f t="shared" si="24"/>
        <v>3.1057447663259374</v>
      </c>
      <c r="AM50" s="28">
        <f t="shared" si="24"/>
        <v>3.0419058628798128</v>
      </c>
      <c r="AN50" s="402">
        <f t="shared" si="24"/>
        <v>3.0534488742295549</v>
      </c>
      <c r="AO50" s="384">
        <f t="shared" si="25"/>
        <v>-7.7798882685882323E-2</v>
      </c>
      <c r="AP50" s="385">
        <f t="shared" si="25"/>
        <v>6.3908975330196668E-2</v>
      </c>
      <c r="AQ50" s="386">
        <f t="shared" si="25"/>
        <v>4.0960822091606702E-2</v>
      </c>
    </row>
    <row r="51" spans="1:43" ht="19.5" customHeight="1">
      <c r="A51" s="8" t="s">
        <v>159</v>
      </c>
      <c r="B51" s="19">
        <v>1791.1200000000001</v>
      </c>
      <c r="C51" s="371">
        <v>2758.55</v>
      </c>
      <c r="D51" s="375">
        <v>4549.67</v>
      </c>
      <c r="E51" s="19">
        <v>2301.6199999999994</v>
      </c>
      <c r="F51" s="369">
        <v>2313.4299999999998</v>
      </c>
      <c r="G51" s="377">
        <v>4615.0499999999993</v>
      </c>
      <c r="H51" s="345">
        <f t="shared" si="26"/>
        <v>9.9118463697015994E-3</v>
      </c>
      <c r="I51" s="323">
        <f t="shared" si="27"/>
        <v>2.703709842158546E-2</v>
      </c>
      <c r="J51" s="399">
        <f t="shared" si="28"/>
        <v>1.6091736767768896E-2</v>
      </c>
      <c r="K51" s="323">
        <f t="shared" si="29"/>
        <v>1.2471183396434644E-2</v>
      </c>
      <c r="L51" s="323">
        <f t="shared" si="30"/>
        <v>2.3786030088619133E-2</v>
      </c>
      <c r="M51" s="399">
        <f t="shared" si="31"/>
        <v>1.6376163533329598E-2</v>
      </c>
      <c r="N51" s="394">
        <f t="shared" si="22"/>
        <v>0.28501719594443659</v>
      </c>
      <c r="O51" s="395">
        <f t="shared" si="22"/>
        <v>-0.16136013485345574</v>
      </c>
      <c r="P51" s="386">
        <f t="shared" si="22"/>
        <v>1.4370273008811453E-2</v>
      </c>
      <c r="R51" s="401">
        <v>557.65599999999995</v>
      </c>
      <c r="S51" s="369">
        <v>1030.1599999999999</v>
      </c>
      <c r="T51" s="374">
        <v>1587.8159999999998</v>
      </c>
      <c r="U51" s="19">
        <v>689.27099999999996</v>
      </c>
      <c r="V51" s="119">
        <v>866.11799999999982</v>
      </c>
      <c r="W51" s="375">
        <v>1555.3889999999997</v>
      </c>
      <c r="X51" s="345">
        <f t="shared" si="32"/>
        <v>1.2906354269213586E-2</v>
      </c>
      <c r="Y51" s="323">
        <f t="shared" si="33"/>
        <v>3.0260349275328727E-2</v>
      </c>
      <c r="Z51" s="399">
        <f t="shared" si="34"/>
        <v>2.0553961611908839E-2</v>
      </c>
      <c r="AA51" s="323">
        <f t="shared" si="35"/>
        <v>1.5459306737212932E-2</v>
      </c>
      <c r="AB51" s="323">
        <f t="shared" si="36"/>
        <v>2.568940479262798E-2</v>
      </c>
      <c r="AC51" s="399">
        <f t="shared" si="37"/>
        <v>1.9864193294450199E-2</v>
      </c>
      <c r="AE51" s="394">
        <f t="shared" si="23"/>
        <v>0.23601467571406032</v>
      </c>
      <c r="AF51" s="395">
        <f t="shared" si="23"/>
        <v>-0.15923934146152061</v>
      </c>
      <c r="AG51" s="386">
        <f t="shared" si="23"/>
        <v>-2.0422391511359085E-2</v>
      </c>
      <c r="AI51" s="27">
        <f t="shared" si="24"/>
        <v>3.1134485684934559</v>
      </c>
      <c r="AJ51" s="28">
        <f t="shared" si="24"/>
        <v>3.7344256946584249</v>
      </c>
      <c r="AK51" s="402">
        <f t="shared" si="24"/>
        <v>3.4899586123828756</v>
      </c>
      <c r="AL51" s="28">
        <f t="shared" si="24"/>
        <v>2.9947211094794106</v>
      </c>
      <c r="AM51" s="28">
        <f t="shared" si="24"/>
        <v>3.7438694924851839</v>
      </c>
      <c r="AN51" s="402">
        <f t="shared" si="24"/>
        <v>3.3702538434036464</v>
      </c>
      <c r="AO51" s="384">
        <f t="shared" si="25"/>
        <v>-3.8133746680612556E-2</v>
      </c>
      <c r="AP51" s="385">
        <f t="shared" si="25"/>
        <v>2.5288487705799065E-3</v>
      </c>
      <c r="AQ51" s="386">
        <f t="shared" si="25"/>
        <v>-3.4299767497098524E-2</v>
      </c>
    </row>
    <row r="52" spans="1:43" ht="19.5" customHeight="1">
      <c r="A52" s="8" t="s">
        <v>173</v>
      </c>
      <c r="B52" s="19">
        <v>3304.8499999999995</v>
      </c>
      <c r="C52" s="371">
        <v>1736.42</v>
      </c>
      <c r="D52" s="375">
        <v>5041.2699999999995</v>
      </c>
      <c r="E52" s="19">
        <v>5010.0899999999983</v>
      </c>
      <c r="F52" s="369">
        <v>1820.1500000000003</v>
      </c>
      <c r="G52" s="377">
        <v>6830.2399999999989</v>
      </c>
      <c r="H52" s="345">
        <f t="shared" si="26"/>
        <v>1.8288649266887936E-2</v>
      </c>
      <c r="I52" s="323">
        <f t="shared" si="27"/>
        <v>1.7018998546776177E-2</v>
      </c>
      <c r="J52" s="399">
        <f t="shared" si="28"/>
        <v>1.7830477774267207E-2</v>
      </c>
      <c r="K52" s="323">
        <f t="shared" si="29"/>
        <v>2.7146857962062912E-2</v>
      </c>
      <c r="L52" s="323">
        <f t="shared" si="30"/>
        <v>1.8714265253671009E-2</v>
      </c>
      <c r="M52" s="399">
        <f t="shared" si="31"/>
        <v>2.4236601382842907E-2</v>
      </c>
      <c r="N52" s="394">
        <f t="shared" si="22"/>
        <v>0.5159810581418216</v>
      </c>
      <c r="O52" s="395">
        <f t="shared" si="22"/>
        <v>4.8219900715264878E-2</v>
      </c>
      <c r="P52" s="386">
        <f t="shared" si="22"/>
        <v>0.35486494474606589</v>
      </c>
      <c r="R52" s="401">
        <v>530.149</v>
      </c>
      <c r="S52" s="369">
        <v>313.81099999999992</v>
      </c>
      <c r="T52" s="374">
        <v>843.95999999999992</v>
      </c>
      <c r="U52" s="19">
        <v>886.31700000000001</v>
      </c>
      <c r="V52" s="119">
        <v>310.30899999999997</v>
      </c>
      <c r="W52" s="375">
        <v>1196.626</v>
      </c>
      <c r="X52" s="345">
        <f t="shared" si="32"/>
        <v>1.2269734046561526E-2</v>
      </c>
      <c r="Y52" s="323">
        <f t="shared" si="33"/>
        <v>9.2180151301158864E-3</v>
      </c>
      <c r="Z52" s="399">
        <f t="shared" si="34"/>
        <v>1.0924893968814135E-2</v>
      </c>
      <c r="AA52" s="323">
        <f t="shared" si="35"/>
        <v>1.9878750693713147E-2</v>
      </c>
      <c r="AB52" s="323">
        <f t="shared" si="36"/>
        <v>9.2038885138001937E-3</v>
      </c>
      <c r="AC52" s="399">
        <f t="shared" si="37"/>
        <v>1.5282357124272301E-2</v>
      </c>
      <c r="AE52" s="394">
        <f t="shared" si="23"/>
        <v>0.67182622243935197</v>
      </c>
      <c r="AF52" s="395">
        <f t="shared" si="23"/>
        <v>-1.1159583316072265E-2</v>
      </c>
      <c r="AG52" s="386">
        <f t="shared" si="23"/>
        <v>0.4178705151902935</v>
      </c>
      <c r="AI52" s="27">
        <f t="shared" si="24"/>
        <v>1.6041545002042457</v>
      </c>
      <c r="AJ52" s="28">
        <f t="shared" si="24"/>
        <v>1.8072298176708395</v>
      </c>
      <c r="AK52" s="402">
        <f t="shared" si="24"/>
        <v>1.6741019624023312</v>
      </c>
      <c r="AL52" s="28">
        <f t="shared" si="24"/>
        <v>1.7690640287899027</v>
      </c>
      <c r="AM52" s="28">
        <f t="shared" si="24"/>
        <v>1.7048539955498168</v>
      </c>
      <c r="AN52" s="402">
        <f t="shared" si="24"/>
        <v>1.7519530792475815</v>
      </c>
      <c r="AO52" s="384">
        <f>(AL52-AI52)/AI52</f>
        <v>0.10280152476875527</v>
      </c>
      <c r="AP52" s="385">
        <f>(AM52-AJ52)/AJ52</f>
        <v>-5.6647926633351373E-2</v>
      </c>
      <c r="AQ52" s="386">
        <f>(AN52-AK52)/AK52</f>
        <v>4.6503211031145401E-2</v>
      </c>
    </row>
    <row r="53" spans="1:43" ht="19.5" customHeight="1">
      <c r="A53" s="8" t="s">
        <v>174</v>
      </c>
      <c r="B53" s="19">
        <v>2157.3999999999996</v>
      </c>
      <c r="C53" s="371">
        <v>577.58999999999992</v>
      </c>
      <c r="D53" s="375">
        <v>2734.99</v>
      </c>
      <c r="E53" s="19">
        <v>2702.4300000000007</v>
      </c>
      <c r="F53" s="369">
        <v>512.04000000000008</v>
      </c>
      <c r="G53" s="377">
        <v>3214.4700000000007</v>
      </c>
      <c r="H53" s="345">
        <f t="shared" si="26"/>
        <v>1.1938796595423101E-2</v>
      </c>
      <c r="I53" s="323">
        <f t="shared" si="27"/>
        <v>5.6610747230695629E-3</v>
      </c>
      <c r="J53" s="399">
        <f t="shared" si="28"/>
        <v>9.6733915080610775E-3</v>
      </c>
      <c r="K53" s="323">
        <f t="shared" si="29"/>
        <v>1.4642947205023805E-2</v>
      </c>
      <c r="L53" s="323">
        <f t="shared" si="30"/>
        <v>5.2646498258328732E-3</v>
      </c>
      <c r="M53" s="399">
        <f t="shared" si="31"/>
        <v>1.1406309009215939E-2</v>
      </c>
      <c r="N53" s="394">
        <f t="shared" si="22"/>
        <v>0.25263279873922367</v>
      </c>
      <c r="O53" s="395">
        <f t="shared" si="22"/>
        <v>-0.11348880693917805</v>
      </c>
      <c r="P53" s="386">
        <f t="shared" si="22"/>
        <v>0.17531325525870331</v>
      </c>
      <c r="R53" s="401">
        <v>576.71500000000015</v>
      </c>
      <c r="S53" s="369">
        <v>201.38500000000002</v>
      </c>
      <c r="T53" s="374">
        <v>778.10000000000014</v>
      </c>
      <c r="U53" s="19">
        <v>699.45699999999999</v>
      </c>
      <c r="V53" s="119">
        <v>166.26599999999999</v>
      </c>
      <c r="W53" s="375">
        <v>865.72299999999996</v>
      </c>
      <c r="X53" s="345">
        <f t="shared" si="32"/>
        <v>1.3347454528184968E-2</v>
      </c>
      <c r="Y53" s="323">
        <f t="shared" si="33"/>
        <v>5.9155669399045558E-3</v>
      </c>
      <c r="Z53" s="399">
        <f t="shared" si="34"/>
        <v>1.0072349397049955E-2</v>
      </c>
      <c r="AA53" s="323">
        <f t="shared" si="35"/>
        <v>1.5687763321669917E-2</v>
      </c>
      <c r="AB53" s="323">
        <f t="shared" si="36"/>
        <v>4.9315157718129452E-3</v>
      </c>
      <c r="AC53" s="399">
        <f t="shared" si="37"/>
        <v>1.1056326752633143E-2</v>
      </c>
      <c r="AE53" s="394">
        <f t="shared" si="23"/>
        <v>0.21282956052816351</v>
      </c>
      <c r="AF53" s="395">
        <f t="shared" si="23"/>
        <v>-0.17438736748019973</v>
      </c>
      <c r="AG53" s="386">
        <f t="shared" si="23"/>
        <v>0.11261148952576765</v>
      </c>
      <c r="AI53" s="27">
        <f t="shared" si="24"/>
        <v>2.6731945860758333</v>
      </c>
      <c r="AJ53" s="28">
        <f t="shared" si="24"/>
        <v>3.4866427742862593</v>
      </c>
      <c r="AK53" s="402">
        <f t="shared" si="24"/>
        <v>2.8449829798280808</v>
      </c>
      <c r="AL53" s="28">
        <f t="shared" si="24"/>
        <v>2.5882520546323118</v>
      </c>
      <c r="AM53" s="28">
        <f t="shared" si="24"/>
        <v>3.2471291305366763</v>
      </c>
      <c r="AN53" s="402">
        <f t="shared" si="24"/>
        <v>2.6932060339651631</v>
      </c>
      <c r="AO53" s="384">
        <f t="shared" ref="AO53:AQ63" si="38">(AL53-AI53)/AI53</f>
        <v>-3.1775663427560087E-2</v>
      </c>
      <c r="AP53" s="385">
        <f t="shared" si="38"/>
        <v>-6.86946324171719E-2</v>
      </c>
      <c r="AQ53" s="386">
        <f t="shared" si="38"/>
        <v>-5.3348982028739375E-2</v>
      </c>
    </row>
    <row r="54" spans="1:43" ht="19.5" customHeight="1">
      <c r="A54" s="8" t="s">
        <v>176</v>
      </c>
      <c r="B54" s="19">
        <v>3118.8</v>
      </c>
      <c r="C54" s="371">
        <v>535.56999999999982</v>
      </c>
      <c r="D54" s="375">
        <v>3654.37</v>
      </c>
      <c r="E54" s="19">
        <v>2035.6899999999998</v>
      </c>
      <c r="F54" s="369">
        <v>677.36000000000024</v>
      </c>
      <c r="G54" s="377">
        <v>2713.05</v>
      </c>
      <c r="H54" s="345">
        <f t="shared" si="26"/>
        <v>1.7259070557989049E-2</v>
      </c>
      <c r="I54" s="323">
        <f t="shared" si="27"/>
        <v>5.2492283270734698E-3</v>
      </c>
      <c r="J54" s="399">
        <f t="shared" si="28"/>
        <v>1.2925148437585939E-2</v>
      </c>
      <c r="K54" s="323">
        <f t="shared" si="29"/>
        <v>1.1030258395516222E-2</v>
      </c>
      <c r="L54" s="323">
        <f t="shared" si="30"/>
        <v>6.9644231037148579E-3</v>
      </c>
      <c r="M54" s="399">
        <f t="shared" si="31"/>
        <v>9.6270572310375568E-3</v>
      </c>
      <c r="N54" s="394">
        <f t="shared" si="22"/>
        <v>-0.34728421187636277</v>
      </c>
      <c r="O54" s="395">
        <f t="shared" si="22"/>
        <v>0.26474597158168023</v>
      </c>
      <c r="P54" s="386">
        <f t="shared" si="22"/>
        <v>-0.25758749114074375</v>
      </c>
      <c r="R54" s="401">
        <v>738.28500000000008</v>
      </c>
      <c r="S54" s="369">
        <v>166.38100000000003</v>
      </c>
      <c r="T54" s="374">
        <v>904.66600000000017</v>
      </c>
      <c r="U54" s="19">
        <v>508.70100000000002</v>
      </c>
      <c r="V54" s="119">
        <v>232.55800000000002</v>
      </c>
      <c r="W54" s="375">
        <v>741.25900000000001</v>
      </c>
      <c r="X54" s="345">
        <f t="shared" si="32"/>
        <v>1.7086820121448267E-2</v>
      </c>
      <c r="Y54" s="323">
        <f t="shared" si="33"/>
        <v>4.8873448520409162E-3</v>
      </c>
      <c r="Z54" s="399">
        <f t="shared" si="34"/>
        <v>1.1710721037953471E-2</v>
      </c>
      <c r="AA54" s="323">
        <f t="shared" si="35"/>
        <v>1.1409394558202734E-2</v>
      </c>
      <c r="AB54" s="323">
        <f t="shared" si="36"/>
        <v>6.8977628911579937E-3</v>
      </c>
      <c r="AC54" s="399">
        <f t="shared" si="37"/>
        <v>9.4667713718245821E-3</v>
      </c>
      <c r="AE54" s="394">
        <f t="shared" si="23"/>
        <v>-0.3109693411081087</v>
      </c>
      <c r="AF54" s="395">
        <f t="shared" si="23"/>
        <v>0.397743732757947</v>
      </c>
      <c r="AG54" s="386">
        <f t="shared" si="23"/>
        <v>-0.18062688329173432</v>
      </c>
      <c r="AI54" s="27">
        <f t="shared" si="24"/>
        <v>2.3672085417468258</v>
      </c>
      <c r="AJ54" s="28">
        <f t="shared" si="24"/>
        <v>3.1066153817428175</v>
      </c>
      <c r="AK54" s="402">
        <f t="shared" si="24"/>
        <v>2.4755730809961776</v>
      </c>
      <c r="AL54" s="28">
        <f t="shared" si="24"/>
        <v>2.4989119168439204</v>
      </c>
      <c r="AM54" s="28">
        <f t="shared" si="24"/>
        <v>3.4332998700838542</v>
      </c>
      <c r="AN54" s="402">
        <f t="shared" si="24"/>
        <v>2.7321980796520515</v>
      </c>
      <c r="AO54" s="384">
        <f t="shared" si="38"/>
        <v>5.5636574798732019E-2</v>
      </c>
      <c r="AP54" s="385">
        <f t="shared" si="38"/>
        <v>0.10515768712822314</v>
      </c>
      <c r="AQ54" s="386">
        <f t="shared" si="38"/>
        <v>0.10366286522739508</v>
      </c>
    </row>
    <row r="55" spans="1:43" ht="19.5" customHeight="1">
      <c r="A55" s="8" t="s">
        <v>172</v>
      </c>
      <c r="B55" s="19">
        <v>932.32000000000016</v>
      </c>
      <c r="C55" s="371">
        <v>329.53000000000009</v>
      </c>
      <c r="D55" s="375">
        <v>1261.8500000000004</v>
      </c>
      <c r="E55" s="19">
        <v>551.29999999999984</v>
      </c>
      <c r="F55" s="369">
        <v>654.76</v>
      </c>
      <c r="G55" s="377">
        <v>1206.06</v>
      </c>
      <c r="H55" s="345">
        <f t="shared" si="26"/>
        <v>5.1593486798205569E-3</v>
      </c>
      <c r="I55" s="323">
        <f t="shared" si="27"/>
        <v>3.2297892163872539E-3</v>
      </c>
      <c r="J55" s="399">
        <f t="shared" si="28"/>
        <v>4.4630397458297385E-3</v>
      </c>
      <c r="K55" s="323">
        <f t="shared" si="29"/>
        <v>2.9871844207360115E-3</v>
      </c>
      <c r="L55" s="323">
        <f t="shared" si="30"/>
        <v>6.7320563236511434E-3</v>
      </c>
      <c r="M55" s="399">
        <f t="shared" si="31"/>
        <v>4.2796146934502332E-3</v>
      </c>
      <c r="N55" s="394">
        <f t="shared" si="22"/>
        <v>-0.40867942337394914</v>
      </c>
      <c r="O55" s="395">
        <f t="shared" si="22"/>
        <v>0.98695111219008835</v>
      </c>
      <c r="P55" s="386">
        <f t="shared" si="22"/>
        <v>-4.421286206759948E-2</v>
      </c>
      <c r="R55" s="401">
        <v>263.72499999999997</v>
      </c>
      <c r="S55" s="369">
        <v>197.82999999999998</v>
      </c>
      <c r="T55" s="374">
        <v>461.55499999999995</v>
      </c>
      <c r="U55" s="19">
        <v>187.15200000000002</v>
      </c>
      <c r="V55" s="119">
        <v>386.78699999999992</v>
      </c>
      <c r="W55" s="375">
        <v>573.93899999999996</v>
      </c>
      <c r="X55" s="345">
        <f t="shared" si="32"/>
        <v>6.1036342828703592E-3</v>
      </c>
      <c r="Y55" s="323">
        <f t="shared" si="33"/>
        <v>5.8111408879574847E-3</v>
      </c>
      <c r="Z55" s="399">
        <f t="shared" si="34"/>
        <v>5.9747374707047824E-3</v>
      </c>
      <c r="AA55" s="323">
        <f t="shared" si="35"/>
        <v>4.1975364907023147E-3</v>
      </c>
      <c r="AB55" s="323">
        <f t="shared" si="36"/>
        <v>1.1472256449497873E-2</v>
      </c>
      <c r="AC55" s="399">
        <f t="shared" si="37"/>
        <v>7.3298931876356688E-3</v>
      </c>
      <c r="AE55" s="394">
        <f t="shared" si="23"/>
        <v>-0.29035169210351675</v>
      </c>
      <c r="AF55" s="395">
        <f t="shared" si="23"/>
        <v>0.9551483597027749</v>
      </c>
      <c r="AG55" s="386">
        <f t="shared" si="23"/>
        <v>0.2434899416104257</v>
      </c>
      <c r="AI55" s="27">
        <f t="shared" si="24"/>
        <v>2.8286961558263246</v>
      </c>
      <c r="AJ55" s="28">
        <f t="shared" si="24"/>
        <v>6.0033987800807189</v>
      </c>
      <c r="AK55" s="402">
        <f t="shared" si="24"/>
        <v>3.6577643935491526</v>
      </c>
      <c r="AL55" s="28">
        <f t="shared" si="24"/>
        <v>3.3947397061491036</v>
      </c>
      <c r="AM55" s="28">
        <f t="shared" si="24"/>
        <v>5.9073095485368672</v>
      </c>
      <c r="AN55" s="402">
        <f t="shared" si="24"/>
        <v>4.7587930948709021</v>
      </c>
      <c r="AO55" s="384">
        <f t="shared" si="38"/>
        <v>0.20010758283702096</v>
      </c>
      <c r="AP55" s="385">
        <f t="shared" si="38"/>
        <v>-1.6005805221981233E-2</v>
      </c>
      <c r="AQ55" s="386">
        <f t="shared" si="38"/>
        <v>0.30101137822423113</v>
      </c>
    </row>
    <row r="56" spans="1:43" ht="19.5" customHeight="1">
      <c r="A56" s="8" t="s">
        <v>171</v>
      </c>
      <c r="B56" s="19">
        <v>460.51</v>
      </c>
      <c r="C56" s="371">
        <v>402.73</v>
      </c>
      <c r="D56" s="375">
        <v>863.24</v>
      </c>
      <c r="E56" s="19">
        <v>455.81</v>
      </c>
      <c r="F56" s="369">
        <v>720.99000000000012</v>
      </c>
      <c r="G56" s="377">
        <v>1176.8000000000002</v>
      </c>
      <c r="H56" s="345">
        <f t="shared" si="26"/>
        <v>2.5484079077400077E-3</v>
      </c>
      <c r="I56" s="323">
        <f t="shared" si="27"/>
        <v>3.947237007603673E-3</v>
      </c>
      <c r="J56" s="399">
        <f t="shared" si="28"/>
        <v>3.0531952531521675E-3</v>
      </c>
      <c r="K56" s="323">
        <f t="shared" si="29"/>
        <v>2.4697778538285541E-3</v>
      </c>
      <c r="L56" s="323">
        <f t="shared" si="30"/>
        <v>7.4130143698290041E-3</v>
      </c>
      <c r="M56" s="399">
        <f t="shared" si="31"/>
        <v>4.175787747916551E-3</v>
      </c>
      <c r="N56" s="394">
        <f t="shared" si="22"/>
        <v>-1.0206075872402312E-2</v>
      </c>
      <c r="O56" s="395">
        <f t="shared" si="22"/>
        <v>0.79025649939165221</v>
      </c>
      <c r="P56" s="386">
        <f t="shared" si="22"/>
        <v>0.36323617997312468</v>
      </c>
      <c r="R56" s="401">
        <v>146.90300000000002</v>
      </c>
      <c r="S56" s="369">
        <v>166.53200000000001</v>
      </c>
      <c r="T56" s="374">
        <v>313.43500000000006</v>
      </c>
      <c r="U56" s="19">
        <v>141.59100000000001</v>
      </c>
      <c r="V56" s="119">
        <v>295.87799999999999</v>
      </c>
      <c r="W56" s="375">
        <v>437.46899999999999</v>
      </c>
      <c r="X56" s="345">
        <f t="shared" si="32"/>
        <v>3.3999134972281905E-3</v>
      </c>
      <c r="Y56" s="323">
        <f t="shared" si="33"/>
        <v>4.8917803889871906E-3</v>
      </c>
      <c r="Z56" s="399">
        <f t="shared" si="34"/>
        <v>4.057353596278567E-3</v>
      </c>
      <c r="AA56" s="323">
        <f t="shared" si="35"/>
        <v>3.175672123488028E-3</v>
      </c>
      <c r="AB56" s="323">
        <f t="shared" si="36"/>
        <v>8.7758593069687755E-3</v>
      </c>
      <c r="AC56" s="399">
        <f t="shared" si="37"/>
        <v>5.5870067078588291E-3</v>
      </c>
      <c r="AE56" s="394">
        <f t="shared" si="23"/>
        <v>-3.6159915045982802E-2</v>
      </c>
      <c r="AF56" s="395">
        <f t="shared" si="23"/>
        <v>0.77670357648980359</v>
      </c>
      <c r="AG56" s="386">
        <f t="shared" si="23"/>
        <v>0.39572479142405892</v>
      </c>
      <c r="AI56" s="27">
        <f t="shared" si="24"/>
        <v>3.1900067316670655</v>
      </c>
      <c r="AJ56" s="28">
        <f t="shared" si="24"/>
        <v>4.1350780920219501</v>
      </c>
      <c r="AK56" s="402">
        <f t="shared" si="24"/>
        <v>3.6309137667392619</v>
      </c>
      <c r="AL56" s="28">
        <f t="shared" si="24"/>
        <v>3.1063601061845949</v>
      </c>
      <c r="AM56" s="28">
        <f t="shared" si="24"/>
        <v>4.1037739774476751</v>
      </c>
      <c r="AN56" s="402">
        <f t="shared" si="24"/>
        <v>3.717445615227736</v>
      </c>
      <c r="AO56" s="384">
        <f t="shared" si="38"/>
        <v>-2.6221457356849436E-2</v>
      </c>
      <c r="AP56" s="385">
        <f t="shared" si="38"/>
        <v>-7.5703805049466485E-3</v>
      </c>
      <c r="AQ56" s="386">
        <f t="shared" si="38"/>
        <v>2.3831975653385976E-2</v>
      </c>
    </row>
    <row r="57" spans="1:43" ht="19.5" customHeight="1">
      <c r="A57" s="8" t="s">
        <v>175</v>
      </c>
      <c r="B57" s="19">
        <v>657.59999999999991</v>
      </c>
      <c r="C57" s="371">
        <v>223.33</v>
      </c>
      <c r="D57" s="375">
        <v>880.93</v>
      </c>
      <c r="E57" s="19">
        <v>481.83999999999992</v>
      </c>
      <c r="F57" s="369">
        <v>250.99000000000004</v>
      </c>
      <c r="G57" s="377">
        <v>732.82999999999993</v>
      </c>
      <c r="H57" s="345">
        <f t="shared" si="26"/>
        <v>3.6390806717114263E-3</v>
      </c>
      <c r="I57" s="323">
        <f t="shared" si="27"/>
        <v>2.1889018471634306E-3</v>
      </c>
      <c r="J57" s="399">
        <f t="shared" si="28"/>
        <v>3.1157630489311648E-3</v>
      </c>
      <c r="K57" s="323">
        <f t="shared" si="29"/>
        <v>2.6108197737845819E-3</v>
      </c>
      <c r="L57" s="323">
        <f t="shared" si="30"/>
        <v>2.5806078817783625E-3</v>
      </c>
      <c r="M57" s="399">
        <f t="shared" si="31"/>
        <v>2.6003930449572444E-3</v>
      </c>
      <c r="N57" s="394">
        <f t="shared" si="22"/>
        <v>-0.26727493917274942</v>
      </c>
      <c r="O57" s="395">
        <f t="shared" si="22"/>
        <v>0.12385259481484809</v>
      </c>
      <c r="P57" s="386">
        <f t="shared" si="22"/>
        <v>-0.16811778461398752</v>
      </c>
      <c r="R57" s="401">
        <v>164.50500000000002</v>
      </c>
      <c r="S57" s="369">
        <v>103.03800000000001</v>
      </c>
      <c r="T57" s="374">
        <v>267.54300000000001</v>
      </c>
      <c r="U57" s="19">
        <v>147.47299999999998</v>
      </c>
      <c r="V57" s="119">
        <v>134.595</v>
      </c>
      <c r="W57" s="375">
        <v>282.06799999999998</v>
      </c>
      <c r="X57" s="345">
        <f t="shared" si="32"/>
        <v>3.807293042766475E-3</v>
      </c>
      <c r="Y57" s="323">
        <f t="shared" si="33"/>
        <v>3.0266811647038537E-3</v>
      </c>
      <c r="Z57" s="399">
        <f t="shared" si="34"/>
        <v>3.4632908041831844E-3</v>
      </c>
      <c r="AA57" s="323">
        <f t="shared" si="35"/>
        <v>3.3075964931891847E-3</v>
      </c>
      <c r="AB57" s="323">
        <f t="shared" si="36"/>
        <v>3.9921412995270432E-3</v>
      </c>
      <c r="AC57" s="399">
        <f t="shared" si="37"/>
        <v>3.6023485277181335E-3</v>
      </c>
      <c r="AE57" s="394">
        <f t="shared" si="23"/>
        <v>-0.10353484696513807</v>
      </c>
      <c r="AF57" s="395">
        <f t="shared" si="23"/>
        <v>0.3062656495661793</v>
      </c>
      <c r="AG57" s="386">
        <f t="shared" si="23"/>
        <v>5.4290338375513385E-2</v>
      </c>
      <c r="AI57" s="27">
        <f t="shared" si="24"/>
        <v>2.5015967153284677</v>
      </c>
      <c r="AJ57" s="28">
        <f t="shared" si="24"/>
        <v>4.6137106523977973</v>
      </c>
      <c r="AK57" s="402">
        <f t="shared" si="24"/>
        <v>3.0370517521255946</v>
      </c>
      <c r="AL57" s="28">
        <f t="shared" si="24"/>
        <v>3.0606217831645361</v>
      </c>
      <c r="AM57" s="28">
        <f t="shared" si="24"/>
        <v>5.362564245587472</v>
      </c>
      <c r="AN57" s="402">
        <f t="shared" si="24"/>
        <v>3.8490236480493434</v>
      </c>
      <c r="AO57" s="384">
        <f t="shared" si="38"/>
        <v>0.2234673016680335</v>
      </c>
      <c r="AP57" s="385">
        <f t="shared" si="38"/>
        <v>0.16231048056741207</v>
      </c>
      <c r="AQ57" s="386">
        <f t="shared" si="38"/>
        <v>0.26735530448417932</v>
      </c>
    </row>
    <row r="58" spans="1:43" ht="19.5" customHeight="1">
      <c r="A58" s="8" t="s">
        <v>164</v>
      </c>
      <c r="B58" s="19">
        <v>371.96000000000009</v>
      </c>
      <c r="C58" s="371">
        <v>343.23</v>
      </c>
      <c r="D58" s="375">
        <v>715.19</v>
      </c>
      <c r="E58" s="19">
        <v>267.15000000000003</v>
      </c>
      <c r="F58" s="369">
        <v>364.09000000000003</v>
      </c>
      <c r="G58" s="377">
        <v>631.24</v>
      </c>
      <c r="H58" s="345">
        <f t="shared" si="26"/>
        <v>2.0583826743457768E-3</v>
      </c>
      <c r="I58" s="323">
        <f t="shared" si="27"/>
        <v>3.3640656472569926E-3</v>
      </c>
      <c r="J58" s="399">
        <f t="shared" si="28"/>
        <v>2.5295569170820384E-3</v>
      </c>
      <c r="K58" s="323">
        <f t="shared" si="29"/>
        <v>1.4475354942855537E-3</v>
      </c>
      <c r="L58" s="323">
        <f t="shared" si="30"/>
        <v>3.7434699536901231E-3</v>
      </c>
      <c r="M58" s="399">
        <f t="shared" si="31"/>
        <v>2.2399084449310361E-3</v>
      </c>
      <c r="N58" s="394">
        <f t="shared" si="22"/>
        <v>-0.28177761049575234</v>
      </c>
      <c r="O58" s="395">
        <f t="shared" si="22"/>
        <v>6.0775573230778229E-2</v>
      </c>
      <c r="P58" s="386">
        <f t="shared" si="22"/>
        <v>-0.11738139515373543</v>
      </c>
      <c r="R58" s="401">
        <v>161.02900000000002</v>
      </c>
      <c r="S58" s="369">
        <v>140.22499999999999</v>
      </c>
      <c r="T58" s="374">
        <v>301.25400000000002</v>
      </c>
      <c r="U58" s="19">
        <v>126.18199999999997</v>
      </c>
      <c r="V58" s="119">
        <v>146.05199999999999</v>
      </c>
      <c r="W58" s="375">
        <v>272.23399999999998</v>
      </c>
      <c r="X58" s="345">
        <f t="shared" si="32"/>
        <v>3.7268447243770267E-3</v>
      </c>
      <c r="Y58" s="323">
        <f t="shared" si="33"/>
        <v>4.1190276045788721E-3</v>
      </c>
      <c r="Z58" s="399">
        <f t="shared" si="34"/>
        <v>3.8996729793842528E-3</v>
      </c>
      <c r="AA58" s="323">
        <f t="shared" si="35"/>
        <v>2.8300715432899425E-3</v>
      </c>
      <c r="AB58" s="323">
        <f t="shared" si="36"/>
        <v>4.3319604820277399E-3</v>
      </c>
      <c r="AC58" s="399">
        <f t="shared" si="37"/>
        <v>3.4767564881334227E-3</v>
      </c>
      <c r="AE58" s="394">
        <f t="shared" si="23"/>
        <v>-0.2164020145439644</v>
      </c>
      <c r="AF58" s="395">
        <f t="shared" si="23"/>
        <v>4.155464432162595E-2</v>
      </c>
      <c r="AG58" s="386">
        <f t="shared" si="23"/>
        <v>-9.6330671128018339E-2</v>
      </c>
      <c r="AI58" s="27">
        <f t="shared" si="24"/>
        <v>4.3292020647381433</v>
      </c>
      <c r="AJ58" s="28">
        <f t="shared" si="24"/>
        <v>4.0854529033009932</v>
      </c>
      <c r="AK58" s="402">
        <f t="shared" si="24"/>
        <v>4.2122233252702079</v>
      </c>
      <c r="AL58" s="28">
        <f t="shared" si="24"/>
        <v>4.723264083848024</v>
      </c>
      <c r="AM58" s="28">
        <f t="shared" si="24"/>
        <v>4.0114257463813887</v>
      </c>
      <c r="AN58" s="402">
        <f t="shared" si="24"/>
        <v>4.3126861415626383</v>
      </c>
      <c r="AO58" s="384">
        <f t="shared" si="38"/>
        <v>9.1024168707568978E-2</v>
      </c>
      <c r="AP58" s="385">
        <f t="shared" si="38"/>
        <v>-1.8119694112687358E-2</v>
      </c>
      <c r="AQ58" s="386">
        <f t="shared" si="38"/>
        <v>2.3850306247944684E-2</v>
      </c>
    </row>
    <row r="59" spans="1:43" ht="19.5" customHeight="1">
      <c r="A59" s="8" t="s">
        <v>177</v>
      </c>
      <c r="B59" s="19">
        <v>381</v>
      </c>
      <c r="C59" s="371">
        <v>143.02999999999997</v>
      </c>
      <c r="D59" s="375">
        <v>524.03</v>
      </c>
      <c r="E59" s="19">
        <v>289.70999999999992</v>
      </c>
      <c r="F59" s="369">
        <v>175.35999999999999</v>
      </c>
      <c r="G59" s="377">
        <v>465.06999999999994</v>
      </c>
      <c r="H59" s="345">
        <f t="shared" si="26"/>
        <v>2.1084089658182079E-3</v>
      </c>
      <c r="I59" s="323">
        <f t="shared" si="27"/>
        <v>1.4018655406787507E-3</v>
      </c>
      <c r="J59" s="399">
        <f t="shared" si="28"/>
        <v>1.8534427372565337E-3</v>
      </c>
      <c r="K59" s="323">
        <f t="shared" si="29"/>
        <v>1.5697754372055684E-3</v>
      </c>
      <c r="L59" s="323">
        <f t="shared" si="30"/>
        <v>1.80300170583949E-3</v>
      </c>
      <c r="M59" s="399">
        <f t="shared" si="31"/>
        <v>1.6502664921172244E-3</v>
      </c>
      <c r="N59" s="394">
        <f t="shared" si="22"/>
        <v>-0.23960629921259863</v>
      </c>
      <c r="O59" s="395">
        <f t="shared" si="22"/>
        <v>0.22603649584003369</v>
      </c>
      <c r="P59" s="386">
        <f t="shared" si="22"/>
        <v>-0.1125126424059692</v>
      </c>
      <c r="R59" s="401">
        <v>133.95499999999998</v>
      </c>
      <c r="S59" s="369">
        <v>72.932000000000002</v>
      </c>
      <c r="T59" s="374">
        <v>206.887</v>
      </c>
      <c r="U59" s="19">
        <v>95.86</v>
      </c>
      <c r="V59" s="119">
        <v>64.105999999999995</v>
      </c>
      <c r="W59" s="375">
        <v>159.96600000000001</v>
      </c>
      <c r="X59" s="345">
        <f t="shared" si="32"/>
        <v>3.1002458256210027E-3</v>
      </c>
      <c r="Y59" s="323">
        <f t="shared" si="33"/>
        <v>2.1423349706339548E-3</v>
      </c>
      <c r="Z59" s="399">
        <f t="shared" si="34"/>
        <v>2.6781109750770773E-3</v>
      </c>
      <c r="AA59" s="323">
        <f t="shared" si="35"/>
        <v>2.1499949132187945E-3</v>
      </c>
      <c r="AB59" s="323">
        <f t="shared" si="36"/>
        <v>1.9014094888181628E-3</v>
      </c>
      <c r="AC59" s="399">
        <f t="shared" si="37"/>
        <v>2.0429587354289002E-3</v>
      </c>
      <c r="AE59" s="394">
        <f t="shared" si="23"/>
        <v>-0.28438654772124961</v>
      </c>
      <c r="AF59" s="395">
        <f t="shared" si="23"/>
        <v>-0.12101683760215005</v>
      </c>
      <c r="AG59" s="386">
        <f t="shared" si="23"/>
        <v>-0.22679530371652154</v>
      </c>
      <c r="AI59" s="27">
        <f t="shared" si="24"/>
        <v>3.5158792650918631</v>
      </c>
      <c r="AJ59" s="28">
        <f t="shared" si="24"/>
        <v>5.0990701251485717</v>
      </c>
      <c r="AK59" s="402">
        <f t="shared" si="24"/>
        <v>3.9479991603534152</v>
      </c>
      <c r="AL59" s="28">
        <f t="shared" si="24"/>
        <v>3.3088260674467578</v>
      </c>
      <c r="AM59" s="28">
        <f t="shared" si="24"/>
        <v>3.6556797445255471</v>
      </c>
      <c r="AN59" s="402">
        <f t="shared" si="24"/>
        <v>3.439611241318512</v>
      </c>
      <c r="AO59" s="384">
        <f t="shared" si="38"/>
        <v>-5.8890872533899546E-2</v>
      </c>
      <c r="AP59" s="385">
        <f t="shared" si="38"/>
        <v>-0.28306933327004763</v>
      </c>
      <c r="AQ59" s="386">
        <f t="shared" si="38"/>
        <v>-0.12877103018162586</v>
      </c>
    </row>
    <row r="60" spans="1:43" ht="19.5" customHeight="1">
      <c r="A60" s="8" t="s">
        <v>178</v>
      </c>
      <c r="B60" s="19">
        <v>279.10000000000002</v>
      </c>
      <c r="C60" s="371">
        <v>145.52000000000004</v>
      </c>
      <c r="D60" s="375">
        <v>424.62000000000006</v>
      </c>
      <c r="E60" s="19">
        <v>173.74</v>
      </c>
      <c r="F60" s="369">
        <v>152.32999999999998</v>
      </c>
      <c r="G60" s="377">
        <v>326.07</v>
      </c>
      <c r="H60" s="345">
        <f t="shared" si="26"/>
        <v>1.5445064103933384E-3</v>
      </c>
      <c r="I60" s="323">
        <f t="shared" si="27"/>
        <v>1.4262705270193098E-3</v>
      </c>
      <c r="J60" s="399">
        <f t="shared" si="28"/>
        <v>1.5018393128139029E-3</v>
      </c>
      <c r="K60" s="323">
        <f t="shared" si="29"/>
        <v>9.4139927672533068E-4</v>
      </c>
      <c r="L60" s="323">
        <f t="shared" si="30"/>
        <v>1.5662137879250086E-3</v>
      </c>
      <c r="M60" s="399">
        <f t="shared" si="31"/>
        <v>1.1570352744418332E-3</v>
      </c>
      <c r="N60" s="394">
        <f t="shared" si="22"/>
        <v>-0.37749910426370481</v>
      </c>
      <c r="O60" s="395">
        <f t="shared" si="22"/>
        <v>4.6797691039032051E-2</v>
      </c>
      <c r="P60" s="386">
        <f t="shared" si="22"/>
        <v>-0.23208986858838504</v>
      </c>
      <c r="R60" s="401">
        <v>68.94</v>
      </c>
      <c r="S60" s="369">
        <v>46.472000000000001</v>
      </c>
      <c r="T60" s="374">
        <v>115.41200000000001</v>
      </c>
      <c r="U60" s="19">
        <v>43.32</v>
      </c>
      <c r="V60" s="119">
        <v>65.794999999999987</v>
      </c>
      <c r="W60" s="375">
        <v>109.11499999999998</v>
      </c>
      <c r="X60" s="345">
        <f t="shared" si="32"/>
        <v>1.5955428854340036E-3</v>
      </c>
      <c r="Y60" s="323">
        <f t="shared" si="33"/>
        <v>1.3650879004456363E-3</v>
      </c>
      <c r="Z60" s="399">
        <f t="shared" si="34"/>
        <v>1.4939853342916456E-3</v>
      </c>
      <c r="AA60" s="323">
        <f t="shared" si="35"/>
        <v>9.7160212435466492E-4</v>
      </c>
      <c r="AB60" s="323">
        <f t="shared" si="36"/>
        <v>1.9515059014256232E-3</v>
      </c>
      <c r="AC60" s="399">
        <f t="shared" si="37"/>
        <v>1.393530140256832E-3</v>
      </c>
      <c r="AE60" s="394">
        <f t="shared" si="23"/>
        <v>-0.37162750217580504</v>
      </c>
      <c r="AF60" s="395">
        <f t="shared" si="23"/>
        <v>0.41579876054398318</v>
      </c>
      <c r="AG60" s="386">
        <f t="shared" si="23"/>
        <v>-5.4561050843933256E-2</v>
      </c>
      <c r="AI60" s="27">
        <f t="shared" si="24"/>
        <v>2.4700824077391612</v>
      </c>
      <c r="AJ60" s="28">
        <f t="shared" si="24"/>
        <v>3.1935129191863654</v>
      </c>
      <c r="AK60" s="402">
        <f t="shared" si="24"/>
        <v>2.718006688333098</v>
      </c>
      <c r="AL60" s="28">
        <f t="shared" si="24"/>
        <v>2.4933809140094394</v>
      </c>
      <c r="AM60" s="28">
        <f t="shared" si="24"/>
        <v>4.3192411212499175</v>
      </c>
      <c r="AN60" s="402">
        <f t="shared" si="24"/>
        <v>3.3463673444352433</v>
      </c>
      <c r="AO60" s="384">
        <f t="shared" si="38"/>
        <v>9.4322789382573873E-3</v>
      </c>
      <c r="AP60" s="385">
        <f t="shared" si="38"/>
        <v>0.35250466509788292</v>
      </c>
      <c r="AQ60" s="386">
        <f t="shared" si="38"/>
        <v>0.23118436713174792</v>
      </c>
    </row>
    <row r="61" spans="1:43" ht="19.5" customHeight="1">
      <c r="A61" s="8" t="s">
        <v>188</v>
      </c>
      <c r="B61" s="19">
        <v>8.4799999999999986</v>
      </c>
      <c r="C61" s="371">
        <v>6.3</v>
      </c>
      <c r="D61" s="375">
        <v>14.779999999999998</v>
      </c>
      <c r="E61" s="19">
        <v>204.28</v>
      </c>
      <c r="F61" s="369">
        <v>13.839999999999996</v>
      </c>
      <c r="G61" s="377">
        <v>218.12</v>
      </c>
      <c r="H61" s="345">
        <f t="shared" si="26"/>
        <v>4.6927317664405251E-5</v>
      </c>
      <c r="I61" s="323">
        <f t="shared" si="27"/>
        <v>6.1747555801413198E-5</v>
      </c>
      <c r="J61" s="399">
        <f t="shared" si="28"/>
        <v>5.2275411057862272E-5</v>
      </c>
      <c r="K61" s="323">
        <f t="shared" si="29"/>
        <v>1.1068783483909896E-3</v>
      </c>
      <c r="L61" s="323">
        <f t="shared" si="30"/>
        <v>1.4229894849919329E-4</v>
      </c>
      <c r="M61" s="399">
        <f t="shared" si="31"/>
        <v>7.7398268488745577E-4</v>
      </c>
      <c r="N61" s="394">
        <f t="shared" si="22"/>
        <v>23.08962264150944</v>
      </c>
      <c r="O61" s="395">
        <f t="shared" si="22"/>
        <v>1.1968253968253963</v>
      </c>
      <c r="P61" s="386">
        <f t="shared" si="22"/>
        <v>13.757780784844387</v>
      </c>
      <c r="R61" s="401">
        <v>4.0220000000000002</v>
      </c>
      <c r="S61" s="369">
        <v>6.2100000000000009</v>
      </c>
      <c r="T61" s="374">
        <v>10.232000000000001</v>
      </c>
      <c r="U61" s="19">
        <v>56.76</v>
      </c>
      <c r="V61" s="119">
        <v>12.399999999999999</v>
      </c>
      <c r="W61" s="375">
        <v>69.16</v>
      </c>
      <c r="X61" s="345">
        <f t="shared" si="32"/>
        <v>9.3084906951197607E-5</v>
      </c>
      <c r="Y61" s="323">
        <f t="shared" si="33"/>
        <v>1.8241512871766661E-4</v>
      </c>
      <c r="Z61" s="399">
        <f t="shared" si="34"/>
        <v>1.3245120039919695E-4</v>
      </c>
      <c r="AA61" s="323">
        <f t="shared" si="35"/>
        <v>1.2730410105810429E-3</v>
      </c>
      <c r="AB61" s="323">
        <f t="shared" si="36"/>
        <v>3.6778893802990697E-4</v>
      </c>
      <c r="AC61" s="399">
        <f t="shared" si="37"/>
        <v>8.8325660541779328E-4</v>
      </c>
      <c r="AE61" s="394">
        <f t="shared" si="23"/>
        <v>13.11238189955246</v>
      </c>
      <c r="AF61" s="395">
        <f t="shared" si="23"/>
        <v>0.99677938808373545</v>
      </c>
      <c r="AG61" s="386">
        <f t="shared" si="23"/>
        <v>5.7591868647380755</v>
      </c>
      <c r="AI61" s="27">
        <f t="shared" si="24"/>
        <v>4.7429245283018879</v>
      </c>
      <c r="AJ61" s="28">
        <f t="shared" si="24"/>
        <v>9.8571428571428594</v>
      </c>
      <c r="AK61" s="402">
        <f t="shared" si="24"/>
        <v>6.9228687415426275</v>
      </c>
      <c r="AL61" s="28">
        <f t="shared" si="24"/>
        <v>2.7785392598394361</v>
      </c>
      <c r="AM61" s="28">
        <f t="shared" si="24"/>
        <v>8.9595375722543373</v>
      </c>
      <c r="AN61" s="402">
        <f t="shared" si="24"/>
        <v>3.1707317073170733</v>
      </c>
      <c r="AO61" s="384">
        <f t="shared" si="38"/>
        <v>-0.41417173238591715</v>
      </c>
      <c r="AP61" s="385">
        <f t="shared" si="38"/>
        <v>-9.1061405713328311E-2</v>
      </c>
      <c r="AQ61" s="386">
        <f t="shared" si="38"/>
        <v>-0.54199164743797568</v>
      </c>
    </row>
    <row r="62" spans="1:43" ht="19.5" customHeight="1" thickBot="1">
      <c r="A62" s="8" t="s">
        <v>17</v>
      </c>
      <c r="B62" s="19">
        <f t="shared" ref="B62:G62" si="39">B63-SUM(B40:B61)</f>
        <v>175.53999999997905</v>
      </c>
      <c r="C62" s="371">
        <f t="shared" si="39"/>
        <v>73.410000000003492</v>
      </c>
      <c r="D62" s="376">
        <f t="shared" si="39"/>
        <v>248.94999999995343</v>
      </c>
      <c r="E62" s="21">
        <f t="shared" si="39"/>
        <v>203.47000000005937</v>
      </c>
      <c r="F62" s="119">
        <f t="shared" si="39"/>
        <v>161.19000000004598</v>
      </c>
      <c r="G62" s="375">
        <f t="shared" si="39"/>
        <v>364.6600000000326</v>
      </c>
      <c r="H62" s="345">
        <f t="shared" si="26"/>
        <v>9.7141761118027319E-4</v>
      </c>
      <c r="I62" s="323">
        <f t="shared" si="27"/>
        <v>7.1950604307650142E-4</v>
      </c>
      <c r="J62" s="399">
        <f t="shared" si="28"/>
        <v>8.8051174444197427E-4</v>
      </c>
      <c r="K62" s="323">
        <f t="shared" si="29"/>
        <v>1.102489414270513E-3</v>
      </c>
      <c r="L62" s="323">
        <f t="shared" si="30"/>
        <v>1.657309791083202E-3</v>
      </c>
      <c r="M62" s="399">
        <f t="shared" si="31"/>
        <v>1.2939690348023327E-3</v>
      </c>
      <c r="N62" s="396">
        <f t="shared" si="22"/>
        <v>0.15910903497825943</v>
      </c>
      <c r="O62" s="397">
        <f t="shared" si="22"/>
        <v>1.1957498978346044</v>
      </c>
      <c r="P62" s="388">
        <f t="shared" si="22"/>
        <v>0.46479212693352401</v>
      </c>
      <c r="R62" s="19">
        <f t="shared" ref="R62:W62" si="40">R63-SUM(R40:R61)</f>
        <v>61.08099999998376</v>
      </c>
      <c r="S62" s="119">
        <f t="shared" si="40"/>
        <v>55.777999999991152</v>
      </c>
      <c r="T62" s="375">
        <f t="shared" si="40"/>
        <v>116.85899999999674</v>
      </c>
      <c r="U62" s="119">
        <f t="shared" si="40"/>
        <v>69.682999999997264</v>
      </c>
      <c r="V62" s="123">
        <f t="shared" si="40"/>
        <v>80.924000000006345</v>
      </c>
      <c r="W62" s="376">
        <f t="shared" si="40"/>
        <v>150.60699999998906</v>
      </c>
      <c r="X62" s="345">
        <f t="shared" si="32"/>
        <v>1.4136546995237665E-3</v>
      </c>
      <c r="Y62" s="323">
        <f t="shared" si="33"/>
        <v>1.6384462237701116E-3</v>
      </c>
      <c r="Z62" s="399">
        <f t="shared" si="34"/>
        <v>1.5127164608531394E-3</v>
      </c>
      <c r="AA62" s="323">
        <f t="shared" si="35"/>
        <v>1.5628843682226098E-3</v>
      </c>
      <c r="AB62" s="323">
        <f t="shared" si="36"/>
        <v>2.4002380662205267E-3</v>
      </c>
      <c r="AC62" s="399">
        <f t="shared" si="37"/>
        <v>1.9234330186834576E-3</v>
      </c>
      <c r="AE62" s="396">
        <f t="shared" si="23"/>
        <v>0.14082939048175033</v>
      </c>
      <c r="AF62" s="397">
        <f t="shared" si="23"/>
        <v>0.45082290508837142</v>
      </c>
      <c r="AG62" s="388">
        <f t="shared" si="23"/>
        <v>0.28879247640312905</v>
      </c>
      <c r="AI62" s="27">
        <f t="shared" si="24"/>
        <v>3.4796057878541102</v>
      </c>
      <c r="AJ62" s="28">
        <f t="shared" si="24"/>
        <v>7.5981473913620077</v>
      </c>
      <c r="AK62" s="402">
        <f t="shared" si="24"/>
        <v>4.6940751154857843</v>
      </c>
      <c r="AL62" s="28">
        <f t="shared" si="24"/>
        <v>3.4247309185617993</v>
      </c>
      <c r="AM62" s="28">
        <f t="shared" si="24"/>
        <v>5.0204106954515328</v>
      </c>
      <c r="AN62" s="402">
        <f t="shared" si="24"/>
        <v>4.1300663631869581</v>
      </c>
      <c r="AO62" s="387">
        <f t="shared" si="38"/>
        <v>-1.577042706500166E-2</v>
      </c>
      <c r="AP62" s="385">
        <f t="shared" si="38"/>
        <v>-0.33925858016929072</v>
      </c>
      <c r="AQ62" s="386">
        <f t="shared" si="38"/>
        <v>-0.12015332912721351</v>
      </c>
    </row>
    <row r="63" spans="1:43" ht="25.5" customHeight="1" thickBot="1">
      <c r="A63" s="12" t="s">
        <v>18</v>
      </c>
      <c r="B63" s="17">
        <v>180704.98</v>
      </c>
      <c r="C63" s="372">
        <v>102028.32999999999</v>
      </c>
      <c r="D63" s="18">
        <v>282733.30999999994</v>
      </c>
      <c r="E63" s="17">
        <v>184555.06</v>
      </c>
      <c r="F63" s="373">
        <v>97260.030000000013</v>
      </c>
      <c r="G63" s="378">
        <v>281815.09000000003</v>
      </c>
      <c r="H63" s="334">
        <f t="shared" ref="H63:M63" si="41">SUM(H40:H62)</f>
        <v>0.99999999999999978</v>
      </c>
      <c r="I63" s="338">
        <f t="shared" si="41"/>
        <v>1</v>
      </c>
      <c r="J63" s="335">
        <f t="shared" si="41"/>
        <v>0.99999999999999989</v>
      </c>
      <c r="K63" s="338">
        <f t="shared" si="41"/>
        <v>1.0000000000000004</v>
      </c>
      <c r="L63" s="338">
        <f t="shared" si="41"/>
        <v>1.0000000000000002</v>
      </c>
      <c r="M63" s="335">
        <f t="shared" si="41"/>
        <v>1.0000000000000002</v>
      </c>
      <c r="N63" s="389">
        <f t="shared" si="22"/>
        <v>2.1305887640727925E-2</v>
      </c>
      <c r="O63" s="390">
        <f t="shared" si="22"/>
        <v>-4.6735058782202694E-2</v>
      </c>
      <c r="P63" s="391">
        <f t="shared" si="22"/>
        <v>-3.2476541232439645E-3</v>
      </c>
      <c r="R63" s="17">
        <v>43207.863999999994</v>
      </c>
      <c r="S63" s="372">
        <v>34043.228999999999</v>
      </c>
      <c r="T63" s="18">
        <v>77251.093000000008</v>
      </c>
      <c r="U63" s="17">
        <v>44586.152000000009</v>
      </c>
      <c r="V63" s="373">
        <v>33714.989000000009</v>
      </c>
      <c r="W63" s="378">
        <v>78301.141000000003</v>
      </c>
      <c r="X63" s="334">
        <f t="shared" ref="X63:AC63" si="42">SUM(X40:X62)</f>
        <v>0.99999999999999956</v>
      </c>
      <c r="Y63" s="338">
        <f t="shared" si="42"/>
        <v>0.99999999999999967</v>
      </c>
      <c r="Z63" s="335">
        <f t="shared" si="42"/>
        <v>0.99999999999999967</v>
      </c>
      <c r="AA63" s="338">
        <f t="shared" si="42"/>
        <v>0.99999999999999967</v>
      </c>
      <c r="AB63" s="338">
        <f t="shared" si="42"/>
        <v>0.99999999999999989</v>
      </c>
      <c r="AC63" s="335">
        <f t="shared" si="42"/>
        <v>0.99999999999999978</v>
      </c>
      <c r="AE63" s="389">
        <f t="shared" si="23"/>
        <v>3.1899008013911892E-2</v>
      </c>
      <c r="AF63" s="390">
        <f t="shared" si="23"/>
        <v>-9.6418585910282104E-3</v>
      </c>
      <c r="AG63" s="391">
        <f t="shared" si="23"/>
        <v>1.3592662048160214E-2</v>
      </c>
      <c r="AI63" s="403">
        <f t="shared" si="24"/>
        <v>2.3910721220854008</v>
      </c>
      <c r="AJ63" s="404">
        <f t="shared" si="24"/>
        <v>3.3366447338695049</v>
      </c>
      <c r="AK63" s="405">
        <f t="shared" si="24"/>
        <v>2.7322954270934692</v>
      </c>
      <c r="AL63" s="404">
        <f t="shared" si="24"/>
        <v>2.4158726398506771</v>
      </c>
      <c r="AM63" s="404">
        <f t="shared" si="24"/>
        <v>3.4664793954926814</v>
      </c>
      <c r="AN63" s="405">
        <f t="shared" si="24"/>
        <v>2.7784580662447849</v>
      </c>
      <c r="AO63" s="389">
        <f t="shared" si="38"/>
        <v>1.0372132875543005E-2</v>
      </c>
      <c r="AP63" s="390">
        <f t="shared" si="38"/>
        <v>3.8911742777184219E-2</v>
      </c>
      <c r="AQ63" s="391">
        <f t="shared" si="38"/>
        <v>1.6895185891527865E-2</v>
      </c>
    </row>
    <row r="64" spans="1:43" ht="20.100000000000001" customHeight="1"/>
    <row r="65" spans="1:43" ht="20.100000000000001" customHeight="1" thickBot="1"/>
    <row r="66" spans="1:43" ht="15" customHeight="1">
      <c r="A66" s="464" t="s">
        <v>15</v>
      </c>
      <c r="B66" s="430" t="s">
        <v>211</v>
      </c>
      <c r="C66" s="474"/>
      <c r="D66" s="474"/>
      <c r="E66" s="474"/>
      <c r="F66" s="474"/>
      <c r="G66" s="484"/>
      <c r="H66" s="478" t="s">
        <v>213</v>
      </c>
      <c r="I66" s="474"/>
      <c r="J66" s="474"/>
      <c r="K66" s="474"/>
      <c r="L66" s="474"/>
      <c r="M66" s="484"/>
      <c r="N66" s="486" t="s">
        <v>206</v>
      </c>
      <c r="O66" s="480"/>
      <c r="P66" s="487"/>
      <c r="R66" s="478" t="s">
        <v>212</v>
      </c>
      <c r="S66" s="474"/>
      <c r="T66" s="474"/>
      <c r="U66" s="474"/>
      <c r="V66" s="474"/>
      <c r="W66" s="484"/>
      <c r="X66" s="474" t="s">
        <v>214</v>
      </c>
      <c r="Y66" s="474"/>
      <c r="Z66" s="474"/>
      <c r="AA66" s="474"/>
      <c r="AB66" s="474"/>
      <c r="AC66" s="431"/>
      <c r="AE66" s="480" t="s">
        <v>206</v>
      </c>
      <c r="AF66" s="480"/>
      <c r="AG66" s="480"/>
      <c r="AI66" s="488" t="s">
        <v>217</v>
      </c>
      <c r="AJ66" s="489"/>
      <c r="AK66" s="489"/>
      <c r="AL66" s="489"/>
      <c r="AM66" s="489"/>
      <c r="AN66" s="490"/>
      <c r="AO66" s="480" t="s">
        <v>206</v>
      </c>
      <c r="AP66" s="480"/>
      <c r="AQ66" s="480"/>
    </row>
    <row r="67" spans="1:43" ht="15" customHeight="1">
      <c r="A67" s="465"/>
      <c r="B67" s="472">
        <v>2024</v>
      </c>
      <c r="C67" s="470"/>
      <c r="D67" s="471"/>
      <c r="E67" s="494">
        <v>2025</v>
      </c>
      <c r="F67" s="476"/>
      <c r="G67" s="485"/>
      <c r="H67" s="470">
        <f>R67</f>
        <v>2024</v>
      </c>
      <c r="I67" s="470"/>
      <c r="J67" s="471"/>
      <c r="K67" s="472">
        <v>2025</v>
      </c>
      <c r="L67" s="470"/>
      <c r="M67" s="471"/>
      <c r="N67" s="472" t="s">
        <v>215</v>
      </c>
      <c r="O67" s="470"/>
      <c r="P67" s="473"/>
      <c r="R67" s="469">
        <v>2024</v>
      </c>
      <c r="S67" s="470"/>
      <c r="T67" s="471"/>
      <c r="U67" s="475">
        <v>2025</v>
      </c>
      <c r="V67" s="476"/>
      <c r="W67" s="485"/>
      <c r="X67" s="470">
        <f>H67</f>
        <v>2024</v>
      </c>
      <c r="Y67" s="470"/>
      <c r="Z67" s="471"/>
      <c r="AA67" s="472">
        <v>2025</v>
      </c>
      <c r="AB67" s="470"/>
      <c r="AC67" s="473"/>
      <c r="AE67" s="469" t="s">
        <v>216</v>
      </c>
      <c r="AF67" s="470"/>
      <c r="AG67" s="473"/>
      <c r="AI67" s="491">
        <v>2024</v>
      </c>
      <c r="AJ67" s="492"/>
      <c r="AK67" s="492"/>
      <c r="AL67" s="492">
        <v>2025</v>
      </c>
      <c r="AM67" s="492"/>
      <c r="AN67" s="493"/>
      <c r="AO67" s="470" t="s">
        <v>217</v>
      </c>
      <c r="AP67" s="470"/>
      <c r="AQ67" s="473"/>
    </row>
    <row r="68" spans="1:43" ht="19.5" customHeight="1" thickBot="1">
      <c r="A68" s="46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147</v>
      </c>
      <c r="B69" s="39">
        <v>50503.149999999987</v>
      </c>
      <c r="C69" s="370">
        <v>37190.020000000004</v>
      </c>
      <c r="D69" s="375">
        <v>87693.169999999984</v>
      </c>
      <c r="E69" s="39">
        <v>51035.040000000008</v>
      </c>
      <c r="F69" s="379">
        <v>36924.289999999986</v>
      </c>
      <c r="G69" s="377">
        <v>87959.329999999987</v>
      </c>
      <c r="H69" s="345">
        <f t="shared" ref="H69:H96" si="43">B69/$B$97</f>
        <v>0.17380995359563678</v>
      </c>
      <c r="I69" s="323">
        <f t="shared" ref="I69:I96" si="44">C69/$C$97</f>
        <v>0.19185535012009139</v>
      </c>
      <c r="J69" s="398">
        <f t="shared" ref="J69:J96" si="45">D69/$D$97</f>
        <v>0.18103110342138068</v>
      </c>
      <c r="K69" s="323">
        <f t="shared" ref="K69:K96" si="46">E69/$E$97</f>
        <v>0.15621857972674089</v>
      </c>
      <c r="L69" s="323">
        <f t="shared" ref="L69:L96" si="47">F69/$F$97</f>
        <v>0.19131459096490724</v>
      </c>
      <c r="M69" s="399">
        <f t="shared" ref="M69:M96" si="48">G69/$G$97</f>
        <v>0.169252498037543</v>
      </c>
      <c r="N69" s="392">
        <f t="shared" ref="N69:P97" si="49">(E69-B69)/B69</f>
        <v>1.0531818312323516E-2</v>
      </c>
      <c r="O69" s="393">
        <f t="shared" si="49"/>
        <v>-7.1451964801314367E-3</v>
      </c>
      <c r="P69" s="382">
        <f t="shared" si="49"/>
        <v>3.0351280493110641E-3</v>
      </c>
      <c r="R69" s="401">
        <v>14959.399000000005</v>
      </c>
      <c r="S69" s="369">
        <v>21449.508000000002</v>
      </c>
      <c r="T69" s="374">
        <v>36408.907000000007</v>
      </c>
      <c r="U69" s="39">
        <v>16354.882000000003</v>
      </c>
      <c r="V69" s="112">
        <v>22601.164000000004</v>
      </c>
      <c r="W69" s="380">
        <v>38956.046000000009</v>
      </c>
      <c r="X69" s="345">
        <f t="shared" ref="X69:X96" si="50">R69/$R$97</f>
        <v>0.15751021891230649</v>
      </c>
      <c r="Y69" s="323">
        <f t="shared" ref="Y69:Y96" si="51">S69/$S$97</f>
        <v>0.22418506702148017</v>
      </c>
      <c r="Z69" s="398">
        <f t="shared" ref="Z69:Z96" si="52">T69/$T$97</f>
        <v>0.19097066326133896</v>
      </c>
      <c r="AA69" s="323">
        <f t="shared" ref="AA69:AA96" si="53">U69/$U$97</f>
        <v>0.16989575503537571</v>
      </c>
      <c r="AB69" s="323">
        <f t="shared" ref="AB69:AB96" si="54">V69/$V$97</f>
        <v>0.23586334531130421</v>
      </c>
      <c r="AC69" s="399">
        <f t="shared" ref="AC69:AC96" si="55">W69/$W$97</f>
        <v>0.20280380985841934</v>
      </c>
      <c r="AE69" s="392">
        <f t="shared" ref="AE69:AG97" si="56">(U69-R69)/R69</f>
        <v>9.3284696798313749E-2</v>
      </c>
      <c r="AF69" s="393">
        <f t="shared" si="56"/>
        <v>5.3691487935294491E-2</v>
      </c>
      <c r="AG69" s="382">
        <f t="shared" si="56"/>
        <v>6.9959227284686204E-2</v>
      </c>
      <c r="AI69" s="27">
        <f t="shared" ref="AI69:AN97" si="57">(R69/B69)*10</f>
        <v>2.9620724647868517</v>
      </c>
      <c r="AJ69" s="28">
        <f t="shared" si="57"/>
        <v>5.767544088440931</v>
      </c>
      <c r="AK69" s="406">
        <f t="shared" si="57"/>
        <v>4.1518520769633502</v>
      </c>
      <c r="AL69" s="28">
        <f t="shared" si="57"/>
        <v>3.2046378331436598</v>
      </c>
      <c r="AM69" s="28">
        <f t="shared" si="57"/>
        <v>6.1209474847045167</v>
      </c>
      <c r="AN69" s="402">
        <f t="shared" si="57"/>
        <v>4.4288702517402099</v>
      </c>
      <c r="AO69" s="383">
        <f t="shared" ref="AO69:AQ82" si="58">(AL69-AI69)/AI69</f>
        <v>8.189042342495928E-2</v>
      </c>
      <c r="AP69" s="381">
        <f t="shared" si="58"/>
        <v>6.1274502776989918E-2</v>
      </c>
      <c r="AQ69" s="382">
        <f t="shared" si="58"/>
        <v>6.6721590664056057E-2</v>
      </c>
    </row>
    <row r="70" spans="1:43" ht="19.5" customHeight="1">
      <c r="A70" s="8" t="s">
        <v>146</v>
      </c>
      <c r="B70" s="19">
        <v>70924.599999999991</v>
      </c>
      <c r="C70" s="371">
        <v>23230.539999999997</v>
      </c>
      <c r="D70" s="375">
        <v>94155.139999999985</v>
      </c>
      <c r="E70" s="19">
        <v>76791.8</v>
      </c>
      <c r="F70" s="369">
        <v>21279.030000000002</v>
      </c>
      <c r="G70" s="377">
        <v>98070.83</v>
      </c>
      <c r="H70" s="345">
        <f t="shared" si="43"/>
        <v>0.24409173358075886</v>
      </c>
      <c r="I70" s="323">
        <f t="shared" si="44"/>
        <v>0.11984138177873492</v>
      </c>
      <c r="J70" s="399">
        <f t="shared" si="45"/>
        <v>0.19437099704566019</v>
      </c>
      <c r="K70" s="323">
        <f t="shared" si="46"/>
        <v>0.23506018474091409</v>
      </c>
      <c r="L70" s="323">
        <f t="shared" si="47"/>
        <v>0.11025232768402567</v>
      </c>
      <c r="M70" s="399">
        <f t="shared" si="48"/>
        <v>0.18870917914126012</v>
      </c>
      <c r="N70" s="394">
        <f t="shared" si="49"/>
        <v>8.2724470776007364E-2</v>
      </c>
      <c r="O70" s="395">
        <f t="shared" si="49"/>
        <v>-8.4006226286603536E-2</v>
      </c>
      <c r="P70" s="386">
        <f t="shared" si="49"/>
        <v>4.1587639294041912E-2</v>
      </c>
      <c r="R70" s="401">
        <v>22300.925999999992</v>
      </c>
      <c r="S70" s="369">
        <v>11682.561999999998</v>
      </c>
      <c r="T70" s="374">
        <v>33983.48799999999</v>
      </c>
      <c r="U70" s="19">
        <v>22714.495999999999</v>
      </c>
      <c r="V70" s="119">
        <v>10041.781999999997</v>
      </c>
      <c r="W70" s="375">
        <v>32756.277999999998</v>
      </c>
      <c r="X70" s="345">
        <f t="shared" si="50"/>
        <v>0.23481048511421782</v>
      </c>
      <c r="Y70" s="323">
        <f t="shared" si="51"/>
        <v>0.12210331094552829</v>
      </c>
      <c r="Z70" s="399">
        <f t="shared" si="52"/>
        <v>0.17824894450398499</v>
      </c>
      <c r="AA70" s="323">
        <f t="shared" si="53"/>
        <v>0.23595990776136572</v>
      </c>
      <c r="AB70" s="323">
        <f t="shared" si="54"/>
        <v>0.10479496964876844</v>
      </c>
      <c r="AC70" s="399">
        <f t="shared" si="55"/>
        <v>0.17052803498541722</v>
      </c>
      <c r="AE70" s="394">
        <f t="shared" si="56"/>
        <v>1.8544969836678849E-2</v>
      </c>
      <c r="AF70" s="395">
        <f t="shared" si="56"/>
        <v>-0.14044693278751708</v>
      </c>
      <c r="AG70" s="386">
        <f t="shared" si="56"/>
        <v>-3.6111949426733132E-2</v>
      </c>
      <c r="AI70" s="27">
        <f t="shared" si="57"/>
        <v>3.1443146665613897</v>
      </c>
      <c r="AJ70" s="28">
        <f t="shared" si="57"/>
        <v>5.0289670408006018</v>
      </c>
      <c r="AK70" s="402">
        <f t="shared" si="57"/>
        <v>3.6093077871266503</v>
      </c>
      <c r="AL70" s="28">
        <f t="shared" si="57"/>
        <v>2.9579324875833097</v>
      </c>
      <c r="AM70" s="28">
        <f t="shared" si="57"/>
        <v>4.719097628040374</v>
      </c>
      <c r="AN70" s="402">
        <f t="shared" si="57"/>
        <v>3.3400632991481767</v>
      </c>
      <c r="AO70" s="384">
        <f t="shared" si="58"/>
        <v>-5.927593092389407E-2</v>
      </c>
      <c r="AP70" s="385">
        <f t="shared" si="58"/>
        <v>-6.1616910639147301E-2</v>
      </c>
      <c r="AQ70" s="386">
        <f t="shared" si="58"/>
        <v>-7.4597264588736473E-2</v>
      </c>
    </row>
    <row r="71" spans="1:43" ht="19.5" customHeight="1">
      <c r="A71" s="8" t="s">
        <v>150</v>
      </c>
      <c r="B71" s="19">
        <v>23895.789999999994</v>
      </c>
      <c r="C71" s="371">
        <v>33342.78</v>
      </c>
      <c r="D71" s="375">
        <v>57238.569999999992</v>
      </c>
      <c r="E71" s="19">
        <v>25355.319999999996</v>
      </c>
      <c r="F71" s="369">
        <v>33295.87999999999</v>
      </c>
      <c r="G71" s="377">
        <v>58651.199999999983</v>
      </c>
      <c r="H71" s="345">
        <f t="shared" si="43"/>
        <v>8.2238952442195812E-2</v>
      </c>
      <c r="I71" s="323">
        <f t="shared" si="44"/>
        <v>0.17200826272417116</v>
      </c>
      <c r="J71" s="399">
        <f t="shared" si="45"/>
        <v>0.11816155677074895</v>
      </c>
      <c r="K71" s="323">
        <f t="shared" si="46"/>
        <v>7.7612794639075958E-2</v>
      </c>
      <c r="L71" s="323">
        <f t="shared" si="47"/>
        <v>0.17251483137567808</v>
      </c>
      <c r="M71" s="399">
        <f t="shared" si="48"/>
        <v>0.1128574093606618</v>
      </c>
      <c r="N71" s="394">
        <f t="shared" si="49"/>
        <v>6.1078959933946644E-2</v>
      </c>
      <c r="O71" s="395">
        <f t="shared" si="49"/>
        <v>-1.4066013691722385E-3</v>
      </c>
      <c r="P71" s="386">
        <f t="shared" si="49"/>
        <v>2.4679687141030783E-2</v>
      </c>
      <c r="R71" s="401">
        <v>9187.1309999999994</v>
      </c>
      <c r="S71" s="369">
        <v>14981.967000000001</v>
      </c>
      <c r="T71" s="374">
        <v>24169.097999999998</v>
      </c>
      <c r="U71" s="19">
        <v>9431.5079999999998</v>
      </c>
      <c r="V71" s="119">
        <v>14543.581000000004</v>
      </c>
      <c r="W71" s="375">
        <v>23975.089000000004</v>
      </c>
      <c r="X71" s="345">
        <f t="shared" si="50"/>
        <v>9.673296467231314E-2</v>
      </c>
      <c r="Y71" s="323">
        <f t="shared" si="51"/>
        <v>0.15658789357819322</v>
      </c>
      <c r="Z71" s="399">
        <f t="shared" si="52"/>
        <v>0.1267708661369126</v>
      </c>
      <c r="AA71" s="323">
        <f t="shared" si="53"/>
        <v>9.7975220657794154E-2</v>
      </c>
      <c r="AB71" s="323">
        <f t="shared" si="54"/>
        <v>0.15177526553348858</v>
      </c>
      <c r="AC71" s="399">
        <f t="shared" si="55"/>
        <v>0.12481347287901551</v>
      </c>
      <c r="AE71" s="394">
        <f t="shared" si="56"/>
        <v>2.6599925482721474E-2</v>
      </c>
      <c r="AF71" s="395">
        <f t="shared" si="56"/>
        <v>-2.9260910800297236E-2</v>
      </c>
      <c r="AG71" s="386">
        <f t="shared" si="56"/>
        <v>-8.027151033935755E-3</v>
      </c>
      <c r="AI71" s="27">
        <f t="shared" si="57"/>
        <v>3.8446651062802282</v>
      </c>
      <c r="AJ71" s="28">
        <f t="shared" si="57"/>
        <v>4.4933166940489064</v>
      </c>
      <c r="AK71" s="402">
        <f t="shared" si="57"/>
        <v>4.2225195353412923</v>
      </c>
      <c r="AL71" s="28">
        <f t="shared" si="57"/>
        <v>3.7197353454817379</v>
      </c>
      <c r="AM71" s="28">
        <f t="shared" si="57"/>
        <v>4.3679821647603276</v>
      </c>
      <c r="AN71" s="402">
        <f t="shared" si="57"/>
        <v>4.0877405747879001</v>
      </c>
      <c r="AO71" s="384">
        <f t="shared" si="58"/>
        <v>-3.2494315459210887E-2</v>
      </c>
      <c r="AP71" s="385">
        <f t="shared" si="58"/>
        <v>-2.7893544529050421E-2</v>
      </c>
      <c r="AQ71" s="386">
        <f t="shared" si="58"/>
        <v>-3.1919085139886387E-2</v>
      </c>
    </row>
    <row r="72" spans="1:43" ht="19.5" customHeight="1">
      <c r="A72" s="8" t="s">
        <v>155</v>
      </c>
      <c r="B72" s="19">
        <v>64953.889999999985</v>
      </c>
      <c r="C72" s="371">
        <v>20140.289999999986</v>
      </c>
      <c r="D72" s="375">
        <v>85094.179999999964</v>
      </c>
      <c r="E72" s="19">
        <v>85387.960000000036</v>
      </c>
      <c r="F72" s="369">
        <v>21728.510000000006</v>
      </c>
      <c r="G72" s="377">
        <v>107116.47000000004</v>
      </c>
      <c r="H72" s="345">
        <f t="shared" si="43"/>
        <v>0.22354313754203642</v>
      </c>
      <c r="I72" s="323">
        <f t="shared" si="44"/>
        <v>0.10389944370748315</v>
      </c>
      <c r="J72" s="399">
        <f t="shared" si="45"/>
        <v>0.1756658277963675</v>
      </c>
      <c r="K72" s="323">
        <f t="shared" si="46"/>
        <v>0.26137308478574262</v>
      </c>
      <c r="L72" s="323">
        <f t="shared" si="47"/>
        <v>0.11258120340098345</v>
      </c>
      <c r="M72" s="399">
        <f t="shared" si="48"/>
        <v>0.20611491843404836</v>
      </c>
      <c r="N72" s="394">
        <f t="shared" si="49"/>
        <v>0.31459347546390304</v>
      </c>
      <c r="O72" s="395">
        <f t="shared" si="49"/>
        <v>7.8857851599953149E-2</v>
      </c>
      <c r="P72" s="386">
        <f t="shared" si="49"/>
        <v>0.25879901539682376</v>
      </c>
      <c r="R72" s="401">
        <v>20829.686999999991</v>
      </c>
      <c r="S72" s="369">
        <v>7189.1149999999998</v>
      </c>
      <c r="T72" s="374">
        <v>28018.801999999989</v>
      </c>
      <c r="U72" s="19">
        <v>16963.122999999996</v>
      </c>
      <c r="V72" s="119">
        <v>5085.8940000000002</v>
      </c>
      <c r="W72" s="375">
        <v>22049.016999999996</v>
      </c>
      <c r="X72" s="345">
        <f t="shared" si="50"/>
        <v>0.21931954346861274</v>
      </c>
      <c r="Y72" s="323">
        <f t="shared" si="51"/>
        <v>7.5138890276650078E-2</v>
      </c>
      <c r="Z72" s="399">
        <f t="shared" si="52"/>
        <v>0.14696319232346436</v>
      </c>
      <c r="AA72" s="323">
        <f t="shared" si="53"/>
        <v>0.17621420868967114</v>
      </c>
      <c r="AB72" s="323">
        <f t="shared" si="54"/>
        <v>5.3075849223459905E-2</v>
      </c>
      <c r="AC72" s="399">
        <f t="shared" si="55"/>
        <v>0.11478640956613137</v>
      </c>
      <c r="AE72" s="394">
        <f t="shared" ref="AE72:AE74" si="59">(U72-R72)/R72</f>
        <v>-0.185627561278285</v>
      </c>
      <c r="AF72" s="395">
        <f t="shared" ref="AF72:AF74" si="60">(V72-S72)/S72</f>
        <v>-0.29255631604168242</v>
      </c>
      <c r="AG72" s="386">
        <f t="shared" ref="AG72:AG74" si="61">(W72-T72)/T72</f>
        <v>-0.21306353497911848</v>
      </c>
      <c r="AI72" s="27">
        <f t="shared" ref="AI72:AI74" si="62">(R72/B72)*10</f>
        <v>3.2068421152297417</v>
      </c>
      <c r="AJ72" s="28">
        <f t="shared" ref="AJ72:AJ74" si="63">(S72/C72)*10</f>
        <v>3.5695191082154256</v>
      </c>
      <c r="AK72" s="402">
        <f t="shared" ref="AK72:AK74" si="64">(T72/D72)*10</f>
        <v>3.2926813561162467</v>
      </c>
      <c r="AL72" s="28">
        <f t="shared" ref="AL72:AL74" si="65">(U72/E72)*10</f>
        <v>1.9865942458398103</v>
      </c>
      <c r="AM72" s="28">
        <f t="shared" ref="AM72:AM74" si="66">(V72/F72)*10</f>
        <v>2.3406547434683738</v>
      </c>
      <c r="AN72" s="402">
        <f t="shared" ref="AN72:AN74" si="67">(W72/G72)*10</f>
        <v>2.0584151998287457</v>
      </c>
      <c r="AO72" s="384">
        <f t="shared" ref="AO72:AO74" si="68">(AL72-AI72)/AI72</f>
        <v>-0.38051385928693016</v>
      </c>
      <c r="AP72" s="385">
        <f t="shared" ref="AP72:AP74" si="69">(AM72-AJ72)/AJ72</f>
        <v>-0.34426608388753527</v>
      </c>
      <c r="AQ72" s="386">
        <f t="shared" ref="AQ72:AQ74" si="70">(AN72-AK72)/AK72</f>
        <v>-0.37485138183651373</v>
      </c>
    </row>
    <row r="73" spans="1:43" ht="19.5" customHeight="1">
      <c r="A73" s="8" t="s">
        <v>148</v>
      </c>
      <c r="B73" s="19">
        <v>29101.569999999992</v>
      </c>
      <c r="C73" s="371">
        <v>23862.810000000005</v>
      </c>
      <c r="D73" s="375">
        <v>52964.38</v>
      </c>
      <c r="E73" s="19">
        <v>33021.87999999999</v>
      </c>
      <c r="F73" s="369">
        <v>24286.060000000009</v>
      </c>
      <c r="G73" s="377">
        <v>57307.94</v>
      </c>
      <c r="H73" s="345">
        <f t="shared" si="43"/>
        <v>0.10015499095126097</v>
      </c>
      <c r="I73" s="323">
        <f t="shared" si="44"/>
        <v>0.12310312732822458</v>
      </c>
      <c r="J73" s="399">
        <f t="shared" si="45"/>
        <v>0.10933804939916425</v>
      </c>
      <c r="K73" s="323">
        <f t="shared" si="46"/>
        <v>0.10108018321347192</v>
      </c>
      <c r="L73" s="323">
        <f t="shared" si="47"/>
        <v>0.12583255182561937</v>
      </c>
      <c r="M73" s="399">
        <f t="shared" si="48"/>
        <v>0.11027269082638116</v>
      </c>
      <c r="N73" s="394">
        <f t="shared" si="49"/>
        <v>0.13471128877239263</v>
      </c>
      <c r="O73" s="395">
        <f t="shared" si="49"/>
        <v>1.7736804676398276E-2</v>
      </c>
      <c r="P73" s="386">
        <f t="shared" si="49"/>
        <v>8.2009078554303949E-2</v>
      </c>
      <c r="R73" s="401">
        <v>9845.3470000000016</v>
      </c>
      <c r="S73" s="369">
        <v>10289.262000000001</v>
      </c>
      <c r="T73" s="374">
        <v>20134.609000000004</v>
      </c>
      <c r="U73" s="19">
        <v>11160.465000000004</v>
      </c>
      <c r="V73" s="119">
        <v>10419.721000000001</v>
      </c>
      <c r="W73" s="375">
        <v>21580.186000000005</v>
      </c>
      <c r="X73" s="345">
        <f t="shared" si="50"/>
        <v>0.10366344003777288</v>
      </c>
      <c r="Y73" s="323">
        <f t="shared" si="51"/>
        <v>0.10754087651201925</v>
      </c>
      <c r="Z73" s="399">
        <f t="shared" si="52"/>
        <v>0.10560931244757567</v>
      </c>
      <c r="AA73" s="323">
        <f t="shared" si="53"/>
        <v>0.11593575714706376</v>
      </c>
      <c r="AB73" s="323">
        <f t="shared" si="54"/>
        <v>0.10873910088305398</v>
      </c>
      <c r="AC73" s="399">
        <f t="shared" si="55"/>
        <v>0.11234569181516325</v>
      </c>
      <c r="AE73" s="394">
        <f t="shared" si="59"/>
        <v>0.13357761793464487</v>
      </c>
      <c r="AF73" s="395">
        <f t="shared" si="60"/>
        <v>1.2679140641962537E-2</v>
      </c>
      <c r="AG73" s="386">
        <f t="shared" si="61"/>
        <v>7.1795633081327817E-2</v>
      </c>
      <c r="AI73" s="27">
        <f t="shared" si="62"/>
        <v>3.3830982314699876</v>
      </c>
      <c r="AJ73" s="28">
        <f t="shared" si="63"/>
        <v>4.3118400557185002</v>
      </c>
      <c r="AK73" s="402">
        <f t="shared" si="64"/>
        <v>3.8015377504655024</v>
      </c>
      <c r="AL73" s="28">
        <f t="shared" si="65"/>
        <v>3.3797182353033826</v>
      </c>
      <c r="AM73" s="28">
        <f t="shared" si="66"/>
        <v>4.2904122776605167</v>
      </c>
      <c r="AN73" s="402">
        <f t="shared" si="67"/>
        <v>3.7656537645568844</v>
      </c>
      <c r="AO73" s="384">
        <f t="shared" si="68"/>
        <v>-9.9908306982158298E-4</v>
      </c>
      <c r="AP73" s="385">
        <f t="shared" si="69"/>
        <v>-4.9695206179007625E-3</v>
      </c>
      <c r="AQ73" s="386">
        <f t="shared" si="70"/>
        <v>-9.4393343599505058E-3</v>
      </c>
    </row>
    <row r="74" spans="1:43" ht="19.5" customHeight="1">
      <c r="A74" s="8" t="s">
        <v>157</v>
      </c>
      <c r="B74" s="19">
        <v>8182.97</v>
      </c>
      <c r="C74" s="371">
        <v>18539.53</v>
      </c>
      <c r="D74" s="375">
        <v>26722.5</v>
      </c>
      <c r="E74" s="19">
        <v>7703.13</v>
      </c>
      <c r="F74" s="369">
        <v>17283.57</v>
      </c>
      <c r="G74" s="377">
        <v>24986.7</v>
      </c>
      <c r="H74" s="345">
        <f t="shared" si="43"/>
        <v>2.8162236137240712E-2</v>
      </c>
      <c r="I74" s="323">
        <f t="shared" si="44"/>
        <v>9.5641465619323074E-2</v>
      </c>
      <c r="J74" s="399">
        <f t="shared" si="45"/>
        <v>5.5165113328413673E-2</v>
      </c>
      <c r="K74" s="323">
        <f t="shared" si="46"/>
        <v>2.3579329575335876E-2</v>
      </c>
      <c r="L74" s="323">
        <f t="shared" si="47"/>
        <v>8.9550784184701804E-2</v>
      </c>
      <c r="M74" s="399">
        <f t="shared" si="48"/>
        <v>4.8079736313528944E-2</v>
      </c>
      <c r="N74" s="394">
        <f t="shared" si="49"/>
        <v>-5.8638856063263113E-2</v>
      </c>
      <c r="O74" s="395">
        <f t="shared" si="49"/>
        <v>-6.7744975196242799E-2</v>
      </c>
      <c r="P74" s="386">
        <f t="shared" si="49"/>
        <v>-6.4956497333707522E-2</v>
      </c>
      <c r="R74" s="401">
        <v>3038.9650000000001</v>
      </c>
      <c r="S74" s="369">
        <v>9853.4410000000007</v>
      </c>
      <c r="T74" s="374">
        <v>12892.406000000001</v>
      </c>
      <c r="U74" s="19">
        <v>3007.8049999999998</v>
      </c>
      <c r="V74" s="119">
        <v>10063.432000000003</v>
      </c>
      <c r="W74" s="375">
        <v>13071.237000000003</v>
      </c>
      <c r="X74" s="345">
        <f t="shared" si="50"/>
        <v>3.1997812373133261E-2</v>
      </c>
      <c r="Y74" s="323">
        <f t="shared" si="51"/>
        <v>0.10298578088491356</v>
      </c>
      <c r="Z74" s="399">
        <f t="shared" si="52"/>
        <v>6.7622774966973484E-2</v>
      </c>
      <c r="AA74" s="323">
        <f t="shared" si="53"/>
        <v>3.1245306537471693E-2</v>
      </c>
      <c r="AB74" s="323">
        <f t="shared" si="54"/>
        <v>0.10502090674767144</v>
      </c>
      <c r="AC74" s="399">
        <f t="shared" si="55"/>
        <v>6.8048401605294739E-2</v>
      </c>
      <c r="AE74" s="394">
        <f t="shared" si="59"/>
        <v>-1.0253490908911523E-2</v>
      </c>
      <c r="AF74" s="395">
        <f t="shared" si="60"/>
        <v>2.1311438308708783E-2</v>
      </c>
      <c r="AG74" s="386">
        <f t="shared" si="61"/>
        <v>1.3871033847367353E-2</v>
      </c>
      <c r="AI74" s="27">
        <f t="shared" si="62"/>
        <v>3.713767739585994</v>
      </c>
      <c r="AJ74" s="28">
        <f t="shared" si="63"/>
        <v>5.3148278300474727</v>
      </c>
      <c r="AK74" s="402">
        <f t="shared" si="64"/>
        <v>4.8245508466647955</v>
      </c>
      <c r="AL74" s="28">
        <f t="shared" si="65"/>
        <v>3.9046530436329125</v>
      </c>
      <c r="AM74" s="28">
        <f t="shared" si="66"/>
        <v>5.8225424492740805</v>
      </c>
      <c r="AN74" s="402">
        <f t="shared" si="67"/>
        <v>5.2312778398107804</v>
      </c>
      <c r="AO74" s="384">
        <f t="shared" si="68"/>
        <v>5.1399365127825183E-2</v>
      </c>
      <c r="AP74" s="385">
        <f t="shared" si="69"/>
        <v>9.5527952261451304E-2</v>
      </c>
      <c r="AQ74" s="386">
        <f t="shared" si="70"/>
        <v>8.4303597593370722E-2</v>
      </c>
    </row>
    <row r="75" spans="1:43" ht="19.5" customHeight="1">
      <c r="A75" s="8" t="s">
        <v>149</v>
      </c>
      <c r="B75" s="19">
        <v>2666.7900000000004</v>
      </c>
      <c r="C75" s="371">
        <v>9619.8600000000024</v>
      </c>
      <c r="D75" s="375">
        <v>12286.650000000003</v>
      </c>
      <c r="E75" s="19">
        <v>3671.0300000000011</v>
      </c>
      <c r="F75" s="369">
        <v>11696.440000000002</v>
      </c>
      <c r="G75" s="377">
        <v>15367.470000000003</v>
      </c>
      <c r="H75" s="345">
        <f t="shared" si="43"/>
        <v>9.1779353594638839E-3</v>
      </c>
      <c r="I75" s="323">
        <f t="shared" si="44"/>
        <v>4.9626797952952502E-2</v>
      </c>
      <c r="J75" s="399">
        <f t="shared" si="45"/>
        <v>2.5364185225055815E-2</v>
      </c>
      <c r="K75" s="323">
        <f t="shared" si="46"/>
        <v>1.1237046012587777E-2</v>
      </c>
      <c r="L75" s="323">
        <f t="shared" si="47"/>
        <v>6.0602374056361839E-2</v>
      </c>
      <c r="M75" s="399">
        <f t="shared" si="48"/>
        <v>2.9570287609250793E-2</v>
      </c>
      <c r="N75" s="394">
        <f t="shared" si="49"/>
        <v>0.37657258351801248</v>
      </c>
      <c r="O75" s="395">
        <f t="shared" si="49"/>
        <v>0.21586384833043301</v>
      </c>
      <c r="P75" s="386">
        <f t="shared" si="49"/>
        <v>0.2507453211412386</v>
      </c>
      <c r="R75" s="401">
        <v>1076.1010000000001</v>
      </c>
      <c r="S75" s="369">
        <v>5333.6830000000009</v>
      </c>
      <c r="T75" s="374">
        <v>6409.7840000000015</v>
      </c>
      <c r="U75" s="19">
        <v>1368.5239999999994</v>
      </c>
      <c r="V75" s="119">
        <v>6974.2819999999992</v>
      </c>
      <c r="W75" s="375">
        <v>8342.8059999999987</v>
      </c>
      <c r="X75" s="345">
        <f t="shared" si="50"/>
        <v>1.1330462145020122E-2</v>
      </c>
      <c r="Y75" s="323">
        <f t="shared" si="51"/>
        <v>5.5746364011068666E-2</v>
      </c>
      <c r="Z75" s="399">
        <f t="shared" si="52"/>
        <v>3.3620363880792092E-2</v>
      </c>
      <c r="AA75" s="323">
        <f t="shared" si="53"/>
        <v>1.4216331139780302E-2</v>
      </c>
      <c r="AB75" s="323">
        <f t="shared" si="54"/>
        <v>7.2782865681803505E-2</v>
      </c>
      <c r="AC75" s="399">
        <f t="shared" si="55"/>
        <v>4.3432355576068456E-2</v>
      </c>
      <c r="AE75" s="394">
        <f t="shared" si="56"/>
        <v>0.27174307987818919</v>
      </c>
      <c r="AF75" s="395">
        <f t="shared" si="56"/>
        <v>0.30759214598992818</v>
      </c>
      <c r="AG75" s="386">
        <f t="shared" si="56"/>
        <v>0.30157365677220899</v>
      </c>
      <c r="AI75" s="27">
        <f t="shared" si="57"/>
        <v>4.0351921223643403</v>
      </c>
      <c r="AJ75" s="28">
        <f t="shared" si="57"/>
        <v>5.5444497113263598</v>
      </c>
      <c r="AK75" s="402">
        <f t="shared" si="57"/>
        <v>5.2168687152315716</v>
      </c>
      <c r="AL75" s="28">
        <f t="shared" si="57"/>
        <v>3.7279019784638074</v>
      </c>
      <c r="AM75" s="28">
        <f t="shared" si="57"/>
        <v>5.9627390898427191</v>
      </c>
      <c r="AN75" s="402">
        <f t="shared" si="57"/>
        <v>5.4288741087504953</v>
      </c>
      <c r="AO75" s="384">
        <f t="shared" si="58"/>
        <v>-7.6152543567239703E-2</v>
      </c>
      <c r="AP75" s="385">
        <f t="shared" si="58"/>
        <v>7.5442902414980126E-2</v>
      </c>
      <c r="AQ75" s="386">
        <f t="shared" si="58"/>
        <v>4.0638437555450914E-2</v>
      </c>
    </row>
    <row r="76" spans="1:43" ht="19.5" customHeight="1">
      <c r="A76" s="8" t="s">
        <v>161</v>
      </c>
      <c r="B76" s="19">
        <v>4499.8100000000004</v>
      </c>
      <c r="C76" s="371">
        <v>5496.8099999999995</v>
      </c>
      <c r="D76" s="375">
        <v>9996.619999999999</v>
      </c>
      <c r="E76" s="19">
        <v>5336.01</v>
      </c>
      <c r="F76" s="369">
        <v>5994.18</v>
      </c>
      <c r="G76" s="377">
        <v>11330.19</v>
      </c>
      <c r="H76" s="345">
        <f t="shared" si="43"/>
        <v>1.5486395745397716E-2</v>
      </c>
      <c r="I76" s="323">
        <f t="shared" si="44"/>
        <v>2.8356865822971308E-2</v>
      </c>
      <c r="J76" s="399">
        <f t="shared" si="45"/>
        <v>2.0636717193417031E-2</v>
      </c>
      <c r="K76" s="323">
        <f t="shared" si="46"/>
        <v>1.633356030695159E-2</v>
      </c>
      <c r="L76" s="323">
        <f t="shared" si="47"/>
        <v>3.1057444702932084E-2</v>
      </c>
      <c r="M76" s="399">
        <f t="shared" si="48"/>
        <v>2.1801700407904308E-2</v>
      </c>
      <c r="N76" s="394">
        <f t="shared" si="49"/>
        <v>0.1858300683806649</v>
      </c>
      <c r="O76" s="395">
        <f t="shared" si="49"/>
        <v>9.0483389456794183E-2</v>
      </c>
      <c r="P76" s="386">
        <f t="shared" si="49"/>
        <v>0.13340208990638852</v>
      </c>
      <c r="R76" s="401">
        <v>2257.886</v>
      </c>
      <c r="S76" s="369">
        <v>2271.3129999999992</v>
      </c>
      <c r="T76" s="374">
        <v>4529.1989999999987</v>
      </c>
      <c r="U76" s="19">
        <v>2911.6049999999996</v>
      </c>
      <c r="V76" s="119">
        <v>2578.752</v>
      </c>
      <c r="W76" s="375">
        <v>5490.357</v>
      </c>
      <c r="X76" s="345">
        <f t="shared" si="50"/>
        <v>2.3773690249122435E-2</v>
      </c>
      <c r="Y76" s="323">
        <f t="shared" si="51"/>
        <v>2.3739213837993812E-2</v>
      </c>
      <c r="Z76" s="399">
        <f t="shared" si="52"/>
        <v>2.3756388431890933E-2</v>
      </c>
      <c r="AA76" s="323">
        <f t="shared" si="53"/>
        <v>3.0245973638927809E-2</v>
      </c>
      <c r="AB76" s="323">
        <f t="shared" si="54"/>
        <v>2.69115817861512E-2</v>
      </c>
      <c r="AC76" s="399">
        <f t="shared" si="55"/>
        <v>2.8582606075648474E-2</v>
      </c>
      <c r="AE76" s="394">
        <f t="shared" si="56"/>
        <v>0.28952701775023165</v>
      </c>
      <c r="AF76" s="395">
        <f t="shared" si="56"/>
        <v>0.13535739019677204</v>
      </c>
      <c r="AG76" s="386">
        <f t="shared" si="56"/>
        <v>0.21221368281676331</v>
      </c>
      <c r="AI76" s="27">
        <f t="shared" si="57"/>
        <v>5.0177363044217413</v>
      </c>
      <c r="AJ76" s="28">
        <f t="shared" si="57"/>
        <v>4.1320565928238366</v>
      </c>
      <c r="AK76" s="402">
        <f t="shared" si="57"/>
        <v>4.5307303868707614</v>
      </c>
      <c r="AL76" s="28">
        <f t="shared" si="57"/>
        <v>5.4565208835815513</v>
      </c>
      <c r="AM76" s="28">
        <f t="shared" si="57"/>
        <v>4.3020930302393321</v>
      </c>
      <c r="AN76" s="402">
        <f t="shared" si="57"/>
        <v>4.8457766374615074</v>
      </c>
      <c r="AO76" s="384">
        <f t="shared" si="58"/>
        <v>8.7446719504399459E-2</v>
      </c>
      <c r="AP76" s="385">
        <f t="shared" si="58"/>
        <v>4.1150558709868251E-2</v>
      </c>
      <c r="AQ76" s="386">
        <f t="shared" si="58"/>
        <v>6.9535422258559729E-2</v>
      </c>
    </row>
    <row r="77" spans="1:43" ht="19.5" customHeight="1">
      <c r="A77" s="8" t="s">
        <v>160</v>
      </c>
      <c r="B77" s="19">
        <v>747.36</v>
      </c>
      <c r="C77" s="371">
        <v>1028.2900000000002</v>
      </c>
      <c r="D77" s="375">
        <v>1775.65</v>
      </c>
      <c r="E77" s="19">
        <v>686.07999999999993</v>
      </c>
      <c r="F77" s="369">
        <v>996.69000000000017</v>
      </c>
      <c r="G77" s="377">
        <v>1682.77</v>
      </c>
      <c r="H77" s="345">
        <f t="shared" si="43"/>
        <v>2.5720892047176292E-3</v>
      </c>
      <c r="I77" s="323">
        <f t="shared" si="44"/>
        <v>5.3047279344025306E-3</v>
      </c>
      <c r="J77" s="399">
        <f t="shared" si="45"/>
        <v>3.6655976604583309E-3</v>
      </c>
      <c r="K77" s="323">
        <f t="shared" si="46"/>
        <v>2.1000952126014275E-3</v>
      </c>
      <c r="L77" s="323">
        <f t="shared" si="47"/>
        <v>5.1641166199489141E-3</v>
      </c>
      <c r="M77" s="399">
        <f t="shared" si="48"/>
        <v>3.2380081353807068E-3</v>
      </c>
      <c r="N77" s="394">
        <f t="shared" si="49"/>
        <v>-8.1995290087775757E-2</v>
      </c>
      <c r="O77" s="395">
        <f t="shared" si="49"/>
        <v>-3.0730630464168684E-2</v>
      </c>
      <c r="P77" s="386">
        <f t="shared" si="49"/>
        <v>-5.2307605665530992E-2</v>
      </c>
      <c r="R77" s="401">
        <v>1151.9549999999999</v>
      </c>
      <c r="S77" s="369">
        <v>2667.875</v>
      </c>
      <c r="T77" s="374">
        <v>3819.83</v>
      </c>
      <c r="U77" s="19">
        <v>1087.8489999999999</v>
      </c>
      <c r="V77" s="119">
        <v>2756.433</v>
      </c>
      <c r="W77" s="375">
        <v>3844.2820000000002</v>
      </c>
      <c r="X77" s="345">
        <f t="shared" si="50"/>
        <v>1.2129142636487331E-2</v>
      </c>
      <c r="Y77" s="323">
        <f t="shared" si="51"/>
        <v>2.788398389743631E-2</v>
      </c>
      <c r="Z77" s="399">
        <f t="shared" si="52"/>
        <v>2.0035632177740469E-2</v>
      </c>
      <c r="AA77" s="323">
        <f t="shared" si="53"/>
        <v>1.1300657945406049E-2</v>
      </c>
      <c r="AB77" s="323">
        <f t="shared" si="54"/>
        <v>2.8765841817106147E-2</v>
      </c>
      <c r="AC77" s="399">
        <f t="shared" si="55"/>
        <v>2.0013197329373313E-2</v>
      </c>
      <c r="AE77" s="394">
        <f t="shared" si="56"/>
        <v>-5.5649743262540637E-2</v>
      </c>
      <c r="AF77" s="395">
        <f t="shared" si="56"/>
        <v>3.3194208874103917E-2</v>
      </c>
      <c r="AG77" s="386">
        <f t="shared" si="56"/>
        <v>6.4013319964501634E-3</v>
      </c>
      <c r="AI77" s="27">
        <f t="shared" si="57"/>
        <v>15.413656069364162</v>
      </c>
      <c r="AJ77" s="28">
        <f t="shared" si="57"/>
        <v>25.944772389112014</v>
      </c>
      <c r="AK77" s="402">
        <f t="shared" si="57"/>
        <v>21.512291273618111</v>
      </c>
      <c r="AL77" s="28">
        <f t="shared" si="57"/>
        <v>15.856008045708956</v>
      </c>
      <c r="AM77" s="28">
        <f t="shared" si="57"/>
        <v>27.655870932787522</v>
      </c>
      <c r="AN77" s="402">
        <f t="shared" si="57"/>
        <v>22.844963958235528</v>
      </c>
      <c r="AO77" s="384">
        <f t="shared" si="58"/>
        <v>2.8698705508552427E-2</v>
      </c>
      <c r="AP77" s="385">
        <f t="shared" si="58"/>
        <v>6.5951572748951456E-2</v>
      </c>
      <c r="AQ77" s="386">
        <f t="shared" si="58"/>
        <v>6.1949360375747546E-2</v>
      </c>
    </row>
    <row r="78" spans="1:43" ht="19.5" customHeight="1">
      <c r="A78" s="8" t="s">
        <v>169</v>
      </c>
      <c r="B78" s="19">
        <v>1038.58</v>
      </c>
      <c r="C78" s="371">
        <v>3326.66</v>
      </c>
      <c r="D78" s="375">
        <v>4365.24</v>
      </c>
      <c r="E78" s="19">
        <v>1259.98</v>
      </c>
      <c r="F78" s="369">
        <v>3130.3699999999994</v>
      </c>
      <c r="G78" s="377">
        <v>4390.3499999999995</v>
      </c>
      <c r="H78" s="345">
        <f t="shared" si="43"/>
        <v>3.5743422262840335E-3</v>
      </c>
      <c r="I78" s="323">
        <f t="shared" si="44"/>
        <v>1.7161526641569516E-2</v>
      </c>
      <c r="J78" s="399">
        <f t="shared" si="45"/>
        <v>9.0114682123949661E-3</v>
      </c>
      <c r="K78" s="323">
        <f t="shared" si="46"/>
        <v>3.8568067367851376E-3</v>
      </c>
      <c r="L78" s="323">
        <f t="shared" si="47"/>
        <v>1.6219281565571519E-2</v>
      </c>
      <c r="M78" s="399">
        <f t="shared" si="48"/>
        <v>8.4479691325425842E-3</v>
      </c>
      <c r="N78" s="394">
        <f t="shared" si="49"/>
        <v>0.21317568218144015</v>
      </c>
      <c r="O78" s="395">
        <f t="shared" si="49"/>
        <v>-5.900512826679024E-2</v>
      </c>
      <c r="P78" s="386">
        <f t="shared" si="49"/>
        <v>5.7522610440662305E-3</v>
      </c>
      <c r="R78" s="401">
        <v>366.04500000000002</v>
      </c>
      <c r="S78" s="369">
        <v>1980.7020000000002</v>
      </c>
      <c r="T78" s="374">
        <v>2346.7470000000003</v>
      </c>
      <c r="U78" s="19">
        <v>405.31400000000002</v>
      </c>
      <c r="V78" s="119">
        <v>2186.2909999999997</v>
      </c>
      <c r="W78" s="375">
        <v>2591.6049999999996</v>
      </c>
      <c r="X78" s="345">
        <f t="shared" si="50"/>
        <v>3.8541540393270618E-3</v>
      </c>
      <c r="Y78" s="323">
        <f t="shared" si="51"/>
        <v>2.070181799133014E-2</v>
      </c>
      <c r="Z78" s="399">
        <f t="shared" si="52"/>
        <v>1.2309071269196777E-2</v>
      </c>
      <c r="AA78" s="323">
        <f t="shared" si="53"/>
        <v>4.2104325825406911E-3</v>
      </c>
      <c r="AB78" s="323">
        <f t="shared" si="54"/>
        <v>2.2815900503354448E-2</v>
      </c>
      <c r="AC78" s="399">
        <f t="shared" si="55"/>
        <v>1.3491804780396056E-2</v>
      </c>
      <c r="AE78" s="394">
        <f t="shared" si="56"/>
        <v>0.10727915966616128</v>
      </c>
      <c r="AF78" s="395">
        <f t="shared" si="56"/>
        <v>0.10379602787294578</v>
      </c>
      <c r="AG78" s="386">
        <f t="shared" si="56"/>
        <v>0.10433932588387211</v>
      </c>
      <c r="AI78" s="27">
        <f t="shared" si="57"/>
        <v>3.5244757264726845</v>
      </c>
      <c r="AJ78" s="28">
        <f t="shared" si="57"/>
        <v>5.9540259599718652</v>
      </c>
      <c r="AK78" s="402">
        <f t="shared" si="57"/>
        <v>5.3759862000714742</v>
      </c>
      <c r="AL78" s="28">
        <f t="shared" si="57"/>
        <v>3.2168288385529928</v>
      </c>
      <c r="AM78" s="28">
        <f t="shared" si="57"/>
        <v>6.9841296715723704</v>
      </c>
      <c r="AN78" s="402">
        <f t="shared" si="57"/>
        <v>5.9029576229685556</v>
      </c>
      <c r="AO78" s="384">
        <f t="shared" si="58"/>
        <v>-8.7288695339543851E-2</v>
      </c>
      <c r="AP78" s="385">
        <f t="shared" si="58"/>
        <v>0.17300961039232229</v>
      </c>
      <c r="AQ78" s="386">
        <f t="shared" si="58"/>
        <v>9.8023209748952719E-2</v>
      </c>
    </row>
    <row r="79" spans="1:43" ht="19.5" customHeight="1">
      <c r="A79" s="8" t="s">
        <v>165</v>
      </c>
      <c r="B79" s="19">
        <v>5957.6599999999989</v>
      </c>
      <c r="C79" s="371">
        <v>1097.3100000000002</v>
      </c>
      <c r="D79" s="375">
        <v>7054.9699999999993</v>
      </c>
      <c r="E79" s="19">
        <v>5968.83</v>
      </c>
      <c r="F79" s="369">
        <v>1216.0200000000002</v>
      </c>
      <c r="G79" s="377">
        <v>7184.85</v>
      </c>
      <c r="H79" s="345">
        <f t="shared" si="43"/>
        <v>2.0503683594757585E-2</v>
      </c>
      <c r="I79" s="323">
        <f t="shared" si="44"/>
        <v>5.6607873359647964E-3</v>
      </c>
      <c r="J79" s="399">
        <f t="shared" si="45"/>
        <v>1.456406472368074E-2</v>
      </c>
      <c r="K79" s="323">
        <f t="shared" si="46"/>
        <v>1.8270626323215633E-2</v>
      </c>
      <c r="L79" s="323">
        <f t="shared" si="47"/>
        <v>6.3005238260545196E-3</v>
      </c>
      <c r="M79" s="399">
        <f t="shared" si="48"/>
        <v>1.3825182735305521E-2</v>
      </c>
      <c r="N79" s="394">
        <f t="shared" si="49"/>
        <v>1.8748971911792523E-3</v>
      </c>
      <c r="O79" s="395">
        <f t="shared" si="49"/>
        <v>0.10818273778604043</v>
      </c>
      <c r="P79" s="386">
        <f t="shared" si="49"/>
        <v>1.8409716837917246E-2</v>
      </c>
      <c r="R79" s="401">
        <v>1950.5250000000001</v>
      </c>
      <c r="S79" s="369">
        <v>587.30299999999988</v>
      </c>
      <c r="T79" s="374">
        <v>2537.828</v>
      </c>
      <c r="U79" s="19">
        <v>1936.683</v>
      </c>
      <c r="V79" s="119">
        <v>615.4799999999999</v>
      </c>
      <c r="W79" s="375">
        <v>2552.163</v>
      </c>
      <c r="X79" s="345">
        <f t="shared" si="50"/>
        <v>2.0537430664422179E-2</v>
      </c>
      <c r="Y79" s="323">
        <f t="shared" si="51"/>
        <v>6.1383488337782071E-3</v>
      </c>
      <c r="Z79" s="399">
        <f t="shared" si="52"/>
        <v>1.3311322320200308E-2</v>
      </c>
      <c r="AA79" s="323">
        <f t="shared" si="53"/>
        <v>2.011840993711703E-2</v>
      </c>
      <c r="AB79" s="323">
        <f t="shared" si="54"/>
        <v>6.4230838629462383E-3</v>
      </c>
      <c r="AC79" s="399">
        <f t="shared" si="55"/>
        <v>1.3286471111048923E-2</v>
      </c>
      <c r="AE79" s="394">
        <f t="shared" si="56"/>
        <v>-7.0965509285961974E-3</v>
      </c>
      <c r="AF79" s="395">
        <f t="shared" si="56"/>
        <v>4.7976938650066532E-2</v>
      </c>
      <c r="AG79" s="386">
        <f t="shared" si="56"/>
        <v>5.6485309485118911E-3</v>
      </c>
      <c r="AI79" s="27">
        <f t="shared" si="57"/>
        <v>3.2739783740596144</v>
      </c>
      <c r="AJ79" s="28">
        <f t="shared" si="57"/>
        <v>5.3522067601680456</v>
      </c>
      <c r="AK79" s="402">
        <f t="shared" si="57"/>
        <v>3.5972201157481893</v>
      </c>
      <c r="AL79" s="28">
        <f t="shared" si="57"/>
        <v>3.2446610139675611</v>
      </c>
      <c r="AM79" s="28">
        <f t="shared" si="57"/>
        <v>5.0614299106922562</v>
      </c>
      <c r="AN79" s="402">
        <f t="shared" si="57"/>
        <v>3.5521451387294096</v>
      </c>
      <c r="AO79" s="384">
        <f t="shared" si="58"/>
        <v>-8.9546590546659179E-3</v>
      </c>
      <c r="AP79" s="385">
        <f t="shared" si="58"/>
        <v>-5.4328403685708841E-2</v>
      </c>
      <c r="AQ79" s="386">
        <f t="shared" si="58"/>
        <v>-1.2530502879556073E-2</v>
      </c>
    </row>
    <row r="80" spans="1:43" ht="19.5" customHeight="1">
      <c r="A80" s="8" t="s">
        <v>168</v>
      </c>
      <c r="B80" s="19">
        <v>7573.08</v>
      </c>
      <c r="C80" s="371">
        <v>2275.4299999999998</v>
      </c>
      <c r="D80" s="375">
        <v>9848.51</v>
      </c>
      <c r="E80" s="19">
        <v>9344.19</v>
      </c>
      <c r="F80" s="369">
        <v>2749.84</v>
      </c>
      <c r="G80" s="377">
        <v>12094.03</v>
      </c>
      <c r="H80" s="345">
        <f t="shared" si="43"/>
        <v>2.6063259091285304E-2</v>
      </c>
      <c r="I80" s="323">
        <f t="shared" si="44"/>
        <v>1.1738456159038351E-2</v>
      </c>
      <c r="J80" s="399">
        <f t="shared" si="45"/>
        <v>2.0330963430293399E-2</v>
      </c>
      <c r="K80" s="323">
        <f t="shared" si="46"/>
        <v>2.8602624598644672E-2</v>
      </c>
      <c r="L80" s="323">
        <f t="shared" si="47"/>
        <v>1.4247654181541223E-2</v>
      </c>
      <c r="M80" s="399">
        <f t="shared" si="48"/>
        <v>2.3271491368124182E-2</v>
      </c>
      <c r="N80" s="394">
        <f t="shared" si="49"/>
        <v>0.23386917872252777</v>
      </c>
      <c r="O80" s="395">
        <f t="shared" si="49"/>
        <v>0.20849246076565764</v>
      </c>
      <c r="P80" s="386">
        <f t="shared" si="49"/>
        <v>0.22800606386143696</v>
      </c>
      <c r="R80" s="401">
        <v>1510.7510000000004</v>
      </c>
      <c r="S80" s="369">
        <v>462.33800000000002</v>
      </c>
      <c r="T80" s="374">
        <v>1973.0890000000004</v>
      </c>
      <c r="U80" s="19">
        <v>1889.0669999999998</v>
      </c>
      <c r="V80" s="119">
        <v>601.30600000000004</v>
      </c>
      <c r="W80" s="375">
        <v>2490.3729999999996</v>
      </c>
      <c r="X80" s="345">
        <f t="shared" si="50"/>
        <v>1.5906970643137862E-2</v>
      </c>
      <c r="Y80" s="323">
        <f t="shared" si="51"/>
        <v>4.8322448942221471E-3</v>
      </c>
      <c r="Z80" s="399">
        <f t="shared" si="52"/>
        <v>1.0349174036003115E-2</v>
      </c>
      <c r="AA80" s="323">
        <f t="shared" si="53"/>
        <v>1.9623771316565414E-2</v>
      </c>
      <c r="AB80" s="323">
        <f t="shared" si="54"/>
        <v>6.2751655054473776E-3</v>
      </c>
      <c r="AC80" s="399">
        <f t="shared" si="55"/>
        <v>1.2964794537118607E-2</v>
      </c>
      <c r="AE80" s="394">
        <f t="shared" si="56"/>
        <v>0.25041585277785633</v>
      </c>
      <c r="AF80" s="395">
        <f t="shared" si="56"/>
        <v>0.30057663441032323</v>
      </c>
      <c r="AG80" s="386">
        <f t="shared" si="56"/>
        <v>0.26216962336721716</v>
      </c>
      <c r="AI80" s="27">
        <f t="shared" si="57"/>
        <v>1.9948963961822672</v>
      </c>
      <c r="AJ80" s="28">
        <f t="shared" si="57"/>
        <v>2.0318708991267584</v>
      </c>
      <c r="AK80" s="402">
        <f t="shared" si="57"/>
        <v>2.0034390989093787</v>
      </c>
      <c r="AL80" s="28">
        <f t="shared" si="57"/>
        <v>2.021648746440301</v>
      </c>
      <c r="AM80" s="28">
        <f t="shared" si="57"/>
        <v>2.1866944985890089</v>
      </c>
      <c r="AN80" s="402">
        <f t="shared" si="57"/>
        <v>2.0591754774876527</v>
      </c>
      <c r="AO80" s="384">
        <f t="shared" si="58"/>
        <v>1.3410395802624689E-2</v>
      </c>
      <c r="AP80" s="385">
        <f t="shared" si="58"/>
        <v>7.6197557398351101E-2</v>
      </c>
      <c r="AQ80" s="386">
        <f t="shared" si="58"/>
        <v>2.7820350820055142E-2</v>
      </c>
    </row>
    <row r="81" spans="1:43" ht="19.5" customHeight="1">
      <c r="A81" s="8" t="s">
        <v>182</v>
      </c>
      <c r="B81" s="19">
        <v>655.70999999999992</v>
      </c>
      <c r="C81" s="371">
        <v>1655.33</v>
      </c>
      <c r="D81" s="375">
        <v>2311.04</v>
      </c>
      <c r="E81" s="19">
        <v>619.54999999999995</v>
      </c>
      <c r="F81" s="369">
        <v>1636.0299999999997</v>
      </c>
      <c r="G81" s="377">
        <v>2255.58</v>
      </c>
      <c r="H81" s="345">
        <f t="shared" si="43"/>
        <v>2.2566696269875246E-3</v>
      </c>
      <c r="I81" s="323">
        <f t="shared" si="44"/>
        <v>8.5394930337303089E-3</v>
      </c>
      <c r="J81" s="399">
        <f t="shared" si="45"/>
        <v>4.7708404343342553E-3</v>
      </c>
      <c r="K81" s="323">
        <f t="shared" si="46"/>
        <v>1.8964464624638738E-3</v>
      </c>
      <c r="L81" s="323">
        <f t="shared" si="47"/>
        <v>8.4767076159437942E-3</v>
      </c>
      <c r="M81" s="399">
        <f t="shared" si="48"/>
        <v>4.3402166606262378E-3</v>
      </c>
      <c r="N81" s="394">
        <f t="shared" si="49"/>
        <v>-5.5146329932439606E-2</v>
      </c>
      <c r="O81" s="395">
        <f t="shared" si="49"/>
        <v>-1.1659306603517234E-2</v>
      </c>
      <c r="P81" s="386">
        <f t="shared" si="49"/>
        <v>-2.3997853780116329E-2</v>
      </c>
      <c r="R81" s="401">
        <v>435.69499999999999</v>
      </c>
      <c r="S81" s="369">
        <v>1456.0339999999999</v>
      </c>
      <c r="T81" s="374">
        <v>1891.7289999999998</v>
      </c>
      <c r="U81" s="19">
        <v>401.49299999999999</v>
      </c>
      <c r="V81" s="119">
        <v>1472.0380000000002</v>
      </c>
      <c r="W81" s="375">
        <v>1873.5310000000002</v>
      </c>
      <c r="X81" s="345">
        <f t="shared" si="50"/>
        <v>4.5875114922061602E-3</v>
      </c>
      <c r="Y81" s="323">
        <f t="shared" si="51"/>
        <v>1.5218115020426286E-2</v>
      </c>
      <c r="Z81" s="399">
        <f t="shared" si="52"/>
        <v>9.9224275488607617E-3</v>
      </c>
      <c r="AA81" s="323">
        <f t="shared" si="53"/>
        <v>4.1707397446473834E-3</v>
      </c>
      <c r="AB81" s="323">
        <f t="shared" si="54"/>
        <v>1.5362032110618798E-2</v>
      </c>
      <c r="AC81" s="399">
        <f t="shared" si="55"/>
        <v>9.7535367087269124E-3</v>
      </c>
      <c r="AE81" s="394">
        <f t="shared" si="56"/>
        <v>-7.8499868026945446E-2</v>
      </c>
      <c r="AF81" s="395">
        <f t="shared" si="56"/>
        <v>1.0991501572078921E-2</v>
      </c>
      <c r="AG81" s="386">
        <f t="shared" si="56"/>
        <v>-9.6197711194360505E-3</v>
      </c>
      <c r="AI81" s="27">
        <f t="shared" si="57"/>
        <v>6.6446294855957664</v>
      </c>
      <c r="AJ81" s="28">
        <f t="shared" si="57"/>
        <v>8.7960346275365033</v>
      </c>
      <c r="AK81" s="402">
        <f t="shared" si="57"/>
        <v>8.1856177305455553</v>
      </c>
      <c r="AL81" s="28">
        <f t="shared" si="57"/>
        <v>6.4803970623839895</v>
      </c>
      <c r="AM81" s="28">
        <f t="shared" si="57"/>
        <v>8.9976222929897389</v>
      </c>
      <c r="AN81" s="402">
        <f t="shared" si="57"/>
        <v>8.3062050559057994</v>
      </c>
      <c r="AO81" s="384">
        <f t="shared" si="58"/>
        <v>-2.4716565997818251E-2</v>
      </c>
      <c r="AP81" s="385">
        <f t="shared" si="58"/>
        <v>2.2918016355023611E-2</v>
      </c>
      <c r="AQ81" s="386">
        <f t="shared" si="58"/>
        <v>1.4731609675621534E-2</v>
      </c>
    </row>
    <row r="82" spans="1:43" ht="19.5" customHeight="1">
      <c r="A82" s="8" t="s">
        <v>186</v>
      </c>
      <c r="B82" s="19">
        <v>5099.33</v>
      </c>
      <c r="C82" s="371">
        <v>1606.97</v>
      </c>
      <c r="D82" s="375">
        <v>6706.3</v>
      </c>
      <c r="E82" s="19">
        <v>4224.1900000000005</v>
      </c>
      <c r="F82" s="369">
        <v>766.95</v>
      </c>
      <c r="G82" s="377">
        <v>4991.1400000000003</v>
      </c>
      <c r="H82" s="345">
        <f t="shared" si="43"/>
        <v>1.7549683745842364E-2</v>
      </c>
      <c r="I82" s="323">
        <f t="shared" si="44"/>
        <v>8.2900141484861592E-3</v>
      </c>
      <c r="J82" s="399">
        <f t="shared" si="45"/>
        <v>1.3844281018405487E-2</v>
      </c>
      <c r="K82" s="323">
        <f t="shared" si="46"/>
        <v>1.2930272265798197E-2</v>
      </c>
      <c r="L82" s="323">
        <f t="shared" si="47"/>
        <v>3.9737724284078495E-3</v>
      </c>
      <c r="M82" s="399">
        <f t="shared" si="48"/>
        <v>9.6040171412754335E-3</v>
      </c>
      <c r="N82" s="394">
        <f t="shared" si="49"/>
        <v>-0.1716186244075201</v>
      </c>
      <c r="O82" s="395">
        <f t="shared" si="49"/>
        <v>-0.52273533420038953</v>
      </c>
      <c r="P82" s="386">
        <f t="shared" si="49"/>
        <v>-0.25575354517394089</v>
      </c>
      <c r="R82" s="401">
        <v>1229.5679999999998</v>
      </c>
      <c r="S82" s="369">
        <v>629.46999999999991</v>
      </c>
      <c r="T82" s="374">
        <v>1859.0379999999996</v>
      </c>
      <c r="U82" s="19">
        <v>962.69899999999996</v>
      </c>
      <c r="V82" s="119">
        <v>284.02999999999997</v>
      </c>
      <c r="W82" s="375">
        <v>1246.7289999999998</v>
      </c>
      <c r="X82" s="345">
        <f t="shared" si="50"/>
        <v>1.2946343957238305E-2</v>
      </c>
      <c r="Y82" s="323">
        <f t="shared" si="51"/>
        <v>6.5790681137306781E-3</v>
      </c>
      <c r="Z82" s="399">
        <f t="shared" si="52"/>
        <v>9.7509579149968138E-3</v>
      </c>
      <c r="AA82" s="323">
        <f t="shared" si="53"/>
        <v>1.0000590250470846E-2</v>
      </c>
      <c r="AB82" s="323">
        <f t="shared" si="54"/>
        <v>2.9641068915198221E-3</v>
      </c>
      <c r="AC82" s="399">
        <f t="shared" si="55"/>
        <v>6.4904274694864358E-3</v>
      </c>
      <c r="AE82" s="394">
        <f t="shared" si="56"/>
        <v>-0.21704289636685392</v>
      </c>
      <c r="AF82" s="395">
        <f t="shared" si="56"/>
        <v>-0.54877913165043601</v>
      </c>
      <c r="AG82" s="386">
        <f t="shared" si="56"/>
        <v>-0.32936873802472028</v>
      </c>
      <c r="AI82" s="27">
        <f t="shared" si="57"/>
        <v>2.4112344170704776</v>
      </c>
      <c r="AJ82" s="28">
        <f t="shared" si="57"/>
        <v>3.9171235306197372</v>
      </c>
      <c r="AK82" s="402">
        <f t="shared" si="57"/>
        <v>2.7720770022217907</v>
      </c>
      <c r="AL82" s="28">
        <f t="shared" si="57"/>
        <v>2.2790144382710054</v>
      </c>
      <c r="AM82" s="28">
        <f t="shared" si="57"/>
        <v>3.7033704935132663</v>
      </c>
      <c r="AN82" s="402">
        <f t="shared" si="57"/>
        <v>2.4978842508925809</v>
      </c>
      <c r="AO82" s="384">
        <f t="shared" si="58"/>
        <v>-5.4834974925462666E-2</v>
      </c>
      <c r="AP82" s="385">
        <f t="shared" si="58"/>
        <v>-5.4568878268858811E-2</v>
      </c>
      <c r="AQ82" s="386">
        <f t="shared" si="58"/>
        <v>-9.8912386311580489E-2</v>
      </c>
    </row>
    <row r="83" spans="1:43" ht="19.5" customHeight="1">
      <c r="A83" s="8" t="s">
        <v>231</v>
      </c>
      <c r="B83" s="19">
        <v>139.08999999999997</v>
      </c>
      <c r="C83" s="371">
        <v>157.48999999999995</v>
      </c>
      <c r="D83" s="375">
        <v>296.57999999999993</v>
      </c>
      <c r="E83" s="19">
        <v>149.25000000000003</v>
      </c>
      <c r="F83" s="369">
        <v>260.33</v>
      </c>
      <c r="G83" s="377">
        <v>409.58000000000004</v>
      </c>
      <c r="H83" s="345">
        <f t="shared" si="43"/>
        <v>4.7868749663371732E-4</v>
      </c>
      <c r="I83" s="323">
        <f t="shared" si="44"/>
        <v>8.1245718852566312E-4</v>
      </c>
      <c r="J83" s="399">
        <f t="shared" si="45"/>
        <v>6.1225069925871175E-4</v>
      </c>
      <c r="K83" s="323">
        <f t="shared" si="46"/>
        <v>4.5685519251510492E-4</v>
      </c>
      <c r="L83" s="323">
        <f t="shared" si="47"/>
        <v>1.3488391372154839E-3</v>
      </c>
      <c r="M83" s="399">
        <f t="shared" si="48"/>
        <v>7.881192153943973E-4</v>
      </c>
      <c r="N83" s="394">
        <f t="shared" si="49"/>
        <v>7.3046229060321058E-2</v>
      </c>
      <c r="O83" s="395">
        <f t="shared" si="49"/>
        <v>0.65299384087878631</v>
      </c>
      <c r="P83" s="386">
        <f t="shared" si="49"/>
        <v>0.38101018275001736</v>
      </c>
      <c r="R83" s="401">
        <v>57.21200000000001</v>
      </c>
      <c r="S83" s="369">
        <v>327.02000000000004</v>
      </c>
      <c r="T83" s="374">
        <v>384.23200000000003</v>
      </c>
      <c r="U83" s="19">
        <v>96.739000000000004</v>
      </c>
      <c r="V83" s="119">
        <v>1118.9230000000002</v>
      </c>
      <c r="W83" s="375">
        <v>1215.6620000000003</v>
      </c>
      <c r="X83" s="345">
        <f t="shared" si="50"/>
        <v>6.0239550027450144E-4</v>
      </c>
      <c r="Y83" s="323">
        <f t="shared" si="51"/>
        <v>3.4179339040021077E-3</v>
      </c>
      <c r="Z83" s="399">
        <f t="shared" si="52"/>
        <v>2.0153595900648923E-3</v>
      </c>
      <c r="AA83" s="323">
        <f t="shared" si="53"/>
        <v>1.0049320714369695E-3</v>
      </c>
      <c r="AB83" s="323">
        <f t="shared" si="54"/>
        <v>1.1676961501883727E-2</v>
      </c>
      <c r="AC83" s="399">
        <f t="shared" si="55"/>
        <v>6.3286937565508001E-3</v>
      </c>
      <c r="AE83" s="394">
        <f t="shared" si="56"/>
        <v>0.69088652730196443</v>
      </c>
      <c r="AF83" s="395">
        <f t="shared" si="56"/>
        <v>2.4215736040609142</v>
      </c>
      <c r="AG83" s="386">
        <f t="shared" si="56"/>
        <v>2.1638749505507096</v>
      </c>
      <c r="AI83" s="27">
        <f t="shared" si="57"/>
        <v>4.1133079301171911</v>
      </c>
      <c r="AJ83" s="28">
        <f t="shared" si="57"/>
        <v>20.764492983681514</v>
      </c>
      <c r="AK83" s="402">
        <f t="shared" si="57"/>
        <v>12.955425180389781</v>
      </c>
      <c r="AL83" s="28">
        <f t="shared" si="57"/>
        <v>6.4816750418760458</v>
      </c>
      <c r="AM83" s="28">
        <f t="shared" si="57"/>
        <v>42.980947259247884</v>
      </c>
      <c r="AN83" s="402">
        <f t="shared" si="57"/>
        <v>29.680697299672836</v>
      </c>
      <c r="AO83" s="384">
        <f>(AL83-AI83)/AI83</f>
        <v>0.575781621992832</v>
      </c>
      <c r="AP83" s="385">
        <f>(AM83-AJ83)/AJ83</f>
        <v>1.0699251984156768</v>
      </c>
      <c r="AQ83" s="386">
        <f>(AN83-AK83)/AK83</f>
        <v>1.290985968148662</v>
      </c>
    </row>
    <row r="84" spans="1:43" ht="19.5" customHeight="1">
      <c r="A84" s="8" t="s">
        <v>181</v>
      </c>
      <c r="B84" s="19">
        <v>631.58999999999992</v>
      </c>
      <c r="C84" s="371">
        <v>1397.4999999999998</v>
      </c>
      <c r="D84" s="375">
        <v>2029.0899999999997</v>
      </c>
      <c r="E84" s="19">
        <v>1002.07</v>
      </c>
      <c r="F84" s="369">
        <v>1190.5400000000002</v>
      </c>
      <c r="G84" s="377">
        <v>2192.61</v>
      </c>
      <c r="H84" s="345">
        <f t="shared" si="43"/>
        <v>2.1736590409007803E-3</v>
      </c>
      <c r="I84" s="323">
        <f t="shared" si="44"/>
        <v>7.2094032698242069E-3</v>
      </c>
      <c r="J84" s="399">
        <f t="shared" si="45"/>
        <v>4.1887914605127094E-3</v>
      </c>
      <c r="K84" s="323">
        <f t="shared" si="46"/>
        <v>3.0673425980811465E-3</v>
      </c>
      <c r="L84" s="323">
        <f t="shared" si="47"/>
        <v>6.168505152769648E-3</v>
      </c>
      <c r="M84" s="399">
        <f t="shared" si="48"/>
        <v>4.2190489595827661E-3</v>
      </c>
      <c r="N84" s="394">
        <f t="shared" si="49"/>
        <v>0.58658306812964134</v>
      </c>
      <c r="O84" s="395">
        <f t="shared" si="49"/>
        <v>-0.14809302325581367</v>
      </c>
      <c r="P84" s="386">
        <f t="shared" si="49"/>
        <v>8.0587849725739347E-2</v>
      </c>
      <c r="R84" s="401">
        <v>244.732</v>
      </c>
      <c r="S84" s="369">
        <v>604.54600000000005</v>
      </c>
      <c r="T84" s="374">
        <v>849.27800000000002</v>
      </c>
      <c r="U84" s="19">
        <v>399.70799999999997</v>
      </c>
      <c r="V84" s="119">
        <v>546.20100000000002</v>
      </c>
      <c r="W84" s="375">
        <v>945.90899999999999</v>
      </c>
      <c r="X84" s="345">
        <f t="shared" si="50"/>
        <v>2.5768275112420342E-3</v>
      </c>
      <c r="Y84" s="323">
        <f t="shared" si="51"/>
        <v>6.3185684971220667E-3</v>
      </c>
      <c r="Z84" s="399">
        <f t="shared" si="52"/>
        <v>4.4546018081032595E-3</v>
      </c>
      <c r="AA84" s="323">
        <f t="shared" si="53"/>
        <v>4.1521970292222182E-3</v>
      </c>
      <c r="AB84" s="323">
        <f t="shared" si="54"/>
        <v>5.7000955823505216E-3</v>
      </c>
      <c r="AC84" s="399">
        <f t="shared" si="55"/>
        <v>4.9243690948349208E-3</v>
      </c>
      <c r="AE84" s="394">
        <f t="shared" si="56"/>
        <v>0.63324779759083394</v>
      </c>
      <c r="AF84" s="395">
        <f t="shared" si="56"/>
        <v>-9.6510439238701479E-2</v>
      </c>
      <c r="AG84" s="386">
        <f t="shared" si="56"/>
        <v>0.1137801756315364</v>
      </c>
      <c r="AI84" s="27">
        <f t="shared" si="57"/>
        <v>3.874855523361675</v>
      </c>
      <c r="AJ84" s="28">
        <f t="shared" si="57"/>
        <v>4.3259105545617178</v>
      </c>
      <c r="AK84" s="402">
        <f t="shared" si="57"/>
        <v>4.1855117318600952</v>
      </c>
      <c r="AL84" s="28">
        <f t="shared" si="57"/>
        <v>3.9888231361082553</v>
      </c>
      <c r="AM84" s="28">
        <f t="shared" si="57"/>
        <v>4.5878424916424478</v>
      </c>
      <c r="AN84" s="402">
        <f t="shared" si="57"/>
        <v>4.3140777429638648</v>
      </c>
      <c r="AO84" s="384">
        <f t="shared" ref="AO84:AQ97" si="71">(AL84-AI84)/AI84</f>
        <v>2.9412093446959383E-2</v>
      </c>
      <c r="AP84" s="385">
        <f t="shared" si="71"/>
        <v>6.0549549921812433E-2</v>
      </c>
      <c r="AQ84" s="386">
        <f t="shared" si="71"/>
        <v>3.0716915717886008E-2</v>
      </c>
    </row>
    <row r="85" spans="1:43" ht="19.5" customHeight="1">
      <c r="A85" s="8" t="s">
        <v>185</v>
      </c>
      <c r="B85" s="19">
        <v>1067.5099999999998</v>
      </c>
      <c r="C85" s="371">
        <v>492.10999999999996</v>
      </c>
      <c r="D85" s="375">
        <v>1559.6199999999997</v>
      </c>
      <c r="E85" s="19">
        <v>1756.6699999999998</v>
      </c>
      <c r="F85" s="369">
        <v>577.41000000000008</v>
      </c>
      <c r="G85" s="377">
        <v>2334.08</v>
      </c>
      <c r="H85" s="345">
        <f t="shared" si="43"/>
        <v>3.6739067476559031E-3</v>
      </c>
      <c r="I85" s="323">
        <f t="shared" si="44"/>
        <v>2.5386901202956642E-3</v>
      </c>
      <c r="J85" s="399">
        <f t="shared" si="45"/>
        <v>3.2196319225095151E-3</v>
      </c>
      <c r="K85" s="323">
        <f t="shared" si="46"/>
        <v>5.3771779633869955E-3</v>
      </c>
      <c r="L85" s="323">
        <f t="shared" si="47"/>
        <v>2.9917151546867155E-3</v>
      </c>
      <c r="M85" s="399">
        <f t="shared" si="48"/>
        <v>4.4912673916396176E-3</v>
      </c>
      <c r="N85" s="394">
        <f t="shared" si="49"/>
        <v>0.64557709061273449</v>
      </c>
      <c r="O85" s="395">
        <f t="shared" si="49"/>
        <v>0.17333522992826833</v>
      </c>
      <c r="P85" s="386">
        <f t="shared" si="49"/>
        <v>0.49656967722906892</v>
      </c>
      <c r="R85" s="401">
        <v>359.30699999999996</v>
      </c>
      <c r="S85" s="369">
        <v>201.42000000000002</v>
      </c>
      <c r="T85" s="374">
        <v>560.72699999999998</v>
      </c>
      <c r="U85" s="19">
        <v>641.83399999999995</v>
      </c>
      <c r="V85" s="119">
        <v>253.23499999999993</v>
      </c>
      <c r="W85" s="375">
        <v>895.06899999999985</v>
      </c>
      <c r="X85" s="345">
        <f t="shared" si="50"/>
        <v>3.7832084181138614E-3</v>
      </c>
      <c r="Y85" s="323">
        <f t="shared" si="51"/>
        <v>2.1051930981105271E-3</v>
      </c>
      <c r="Z85" s="399">
        <f t="shared" si="52"/>
        <v>2.9411046889856042E-3</v>
      </c>
      <c r="AA85" s="323">
        <f t="shared" si="53"/>
        <v>6.6674202869440027E-3</v>
      </c>
      <c r="AB85" s="323">
        <f t="shared" si="54"/>
        <v>2.6427335446045207E-3</v>
      </c>
      <c r="AC85" s="399">
        <f t="shared" si="55"/>
        <v>4.6596978370485927E-3</v>
      </c>
      <c r="AE85" s="394">
        <f t="shared" si="56"/>
        <v>0.78631087064822014</v>
      </c>
      <c r="AF85" s="395">
        <f t="shared" si="56"/>
        <v>0.25724853539866899</v>
      </c>
      <c r="AG85" s="386">
        <f t="shared" si="56"/>
        <v>0.59626520570616337</v>
      </c>
      <c r="AI85" s="27">
        <f t="shared" si="57"/>
        <v>3.3658420061638772</v>
      </c>
      <c r="AJ85" s="28">
        <f t="shared" si="57"/>
        <v>4.0929873402288113</v>
      </c>
      <c r="AK85" s="402">
        <f t="shared" si="57"/>
        <v>3.5952796193944687</v>
      </c>
      <c r="AL85" s="28">
        <f t="shared" si="57"/>
        <v>3.6536970518082508</v>
      </c>
      <c r="AM85" s="28">
        <f t="shared" si="57"/>
        <v>4.3857051315356488</v>
      </c>
      <c r="AN85" s="402">
        <f t="shared" si="57"/>
        <v>3.8347828694817654</v>
      </c>
      <c r="AO85" s="384">
        <f t="shared" si="71"/>
        <v>8.5522447315478187E-2</v>
      </c>
      <c r="AP85" s="385">
        <f t="shared" si="71"/>
        <v>7.1516906106646697E-2</v>
      </c>
      <c r="AQ85" s="386">
        <f t="shared" si="71"/>
        <v>6.6616028638026986E-2</v>
      </c>
    </row>
    <row r="86" spans="1:43" ht="19.5" customHeight="1">
      <c r="A86" s="8" t="s">
        <v>183</v>
      </c>
      <c r="B86" s="19">
        <v>1489.4800000000002</v>
      </c>
      <c r="C86" s="371">
        <v>544.75</v>
      </c>
      <c r="D86" s="375">
        <v>2034.2300000000002</v>
      </c>
      <c r="E86" s="19">
        <v>1652.64</v>
      </c>
      <c r="F86" s="369">
        <v>598.70000000000005</v>
      </c>
      <c r="G86" s="377">
        <v>2251.34</v>
      </c>
      <c r="H86" s="345">
        <f t="shared" si="43"/>
        <v>5.1261446005175758E-3</v>
      </c>
      <c r="I86" s="323">
        <f t="shared" si="44"/>
        <v>2.8102486091139446E-3</v>
      </c>
      <c r="J86" s="399">
        <f t="shared" si="45"/>
        <v>4.1994023196205059E-3</v>
      </c>
      <c r="K86" s="323">
        <f t="shared" si="46"/>
        <v>5.0587414764366023E-3</v>
      </c>
      <c r="L86" s="323">
        <f t="shared" si="47"/>
        <v>3.1020243208654797E-3</v>
      </c>
      <c r="M86" s="399">
        <f t="shared" si="48"/>
        <v>4.3320579969383819E-3</v>
      </c>
      <c r="N86" s="394">
        <f t="shared" si="49"/>
        <v>0.10954158498267841</v>
      </c>
      <c r="O86" s="395">
        <f t="shared" si="49"/>
        <v>9.9036255162918849E-2</v>
      </c>
      <c r="P86" s="386">
        <f t="shared" si="49"/>
        <v>0.10672834438583635</v>
      </c>
      <c r="R86" s="401">
        <v>581.25399999999991</v>
      </c>
      <c r="S86" s="369">
        <v>224.62599999999998</v>
      </c>
      <c r="T86" s="374">
        <v>805.87999999999988</v>
      </c>
      <c r="U86" s="19">
        <v>599.93100000000015</v>
      </c>
      <c r="V86" s="119">
        <v>267.072</v>
      </c>
      <c r="W86" s="375">
        <v>867.00300000000016</v>
      </c>
      <c r="X86" s="345">
        <f t="shared" si="50"/>
        <v>6.1201285415044913E-3</v>
      </c>
      <c r="Y86" s="323">
        <f t="shared" si="51"/>
        <v>2.3477365944602081E-3</v>
      </c>
      <c r="Z86" s="399">
        <f t="shared" si="52"/>
        <v>4.2269722106474603E-3</v>
      </c>
      <c r="AA86" s="323">
        <f t="shared" si="53"/>
        <v>6.2321287438287841E-3</v>
      </c>
      <c r="AB86" s="323">
        <f t="shared" si="54"/>
        <v>2.7871350059218464E-3</v>
      </c>
      <c r="AC86" s="399">
        <f t="shared" si="55"/>
        <v>4.5135872249118698E-3</v>
      </c>
      <c r="AE86" s="394">
        <f t="shared" si="56"/>
        <v>3.2132251993104995E-2</v>
      </c>
      <c r="AF86" s="395">
        <f t="shared" si="56"/>
        <v>0.18896298736566572</v>
      </c>
      <c r="AG86" s="386">
        <f t="shared" si="56"/>
        <v>7.5846279843153175E-2</v>
      </c>
      <c r="AI86" s="27">
        <f t="shared" si="57"/>
        <v>3.9023954668743444</v>
      </c>
      <c r="AJ86" s="28">
        <f t="shared" si="57"/>
        <v>4.1234694814134922</v>
      </c>
      <c r="AK86" s="402">
        <f t="shared" si="57"/>
        <v>3.9615972628463831</v>
      </c>
      <c r="AL86" s="28">
        <f t="shared" si="57"/>
        <v>3.6301372349695038</v>
      </c>
      <c r="AM86" s="28">
        <f t="shared" si="57"/>
        <v>4.46086520795056</v>
      </c>
      <c r="AN86" s="402">
        <f t="shared" si="57"/>
        <v>3.8510531505681067</v>
      </c>
      <c r="AO86" s="384">
        <f t="shared" si="71"/>
        <v>-6.9766950637349945E-2</v>
      </c>
      <c r="AP86" s="385">
        <f t="shared" si="71"/>
        <v>8.1823262681554071E-2</v>
      </c>
      <c r="AQ86" s="386">
        <f t="shared" si="71"/>
        <v>-2.7903924842388236E-2</v>
      </c>
    </row>
    <row r="87" spans="1:43" ht="19.5" customHeight="1">
      <c r="A87" s="8" t="s">
        <v>179</v>
      </c>
      <c r="B87" s="19">
        <v>634.68999999999994</v>
      </c>
      <c r="C87" s="371">
        <v>223.46000000000004</v>
      </c>
      <c r="D87" s="375">
        <v>858.15</v>
      </c>
      <c r="E87" s="19">
        <v>1067.8200000000002</v>
      </c>
      <c r="F87" s="369">
        <v>216.42999999999998</v>
      </c>
      <c r="G87" s="377">
        <v>1284.2500000000002</v>
      </c>
      <c r="H87" s="345">
        <f t="shared" si="43"/>
        <v>2.184327897321548E-3</v>
      </c>
      <c r="I87" s="323">
        <f t="shared" si="44"/>
        <v>1.1527822931484207E-3</v>
      </c>
      <c r="J87" s="399">
        <f t="shared" si="45"/>
        <v>1.7715386660221983E-3</v>
      </c>
      <c r="K87" s="323">
        <f t="shared" si="46"/>
        <v>3.2686037632929936E-3</v>
      </c>
      <c r="L87" s="323">
        <f t="shared" si="47"/>
        <v>1.12138153292954E-3</v>
      </c>
      <c r="M87" s="399">
        <f t="shared" si="48"/>
        <v>2.4711707172475582E-3</v>
      </c>
      <c r="N87" s="394">
        <f t="shared" si="49"/>
        <v>0.6824276418408991</v>
      </c>
      <c r="O87" s="395">
        <f t="shared" si="49"/>
        <v>-3.1459769086190179E-2</v>
      </c>
      <c r="P87" s="386">
        <f t="shared" si="49"/>
        <v>0.49653324010953825</v>
      </c>
      <c r="R87" s="401">
        <v>239.26000000000002</v>
      </c>
      <c r="S87" s="369">
        <v>190.12099999999998</v>
      </c>
      <c r="T87" s="374">
        <v>429.38099999999997</v>
      </c>
      <c r="U87" s="19">
        <v>364.72399999999999</v>
      </c>
      <c r="V87" s="119">
        <v>115.02</v>
      </c>
      <c r="W87" s="375">
        <v>479.74399999999997</v>
      </c>
      <c r="X87" s="345">
        <f t="shared" si="50"/>
        <v>2.5192118331062927E-3</v>
      </c>
      <c r="Y87" s="323">
        <f t="shared" si="51"/>
        <v>1.9870986843703278E-3</v>
      </c>
      <c r="Z87" s="399">
        <f t="shared" si="52"/>
        <v>2.2521734684816815E-3</v>
      </c>
      <c r="AA87" s="323">
        <f t="shared" si="53"/>
        <v>3.788780583040731E-3</v>
      </c>
      <c r="AB87" s="323">
        <f t="shared" si="54"/>
        <v>1.200336494956906E-3</v>
      </c>
      <c r="AC87" s="399">
        <f t="shared" si="55"/>
        <v>2.4975304464092043E-3</v>
      </c>
      <c r="AE87" s="394">
        <f t="shared" si="56"/>
        <v>0.52438351584050802</v>
      </c>
      <c r="AF87" s="395">
        <f t="shared" si="56"/>
        <v>-0.39501685768536876</v>
      </c>
      <c r="AG87" s="386">
        <f t="shared" si="56"/>
        <v>0.11729210188620363</v>
      </c>
      <c r="AI87" s="27">
        <f t="shared" si="57"/>
        <v>3.7697143487371791</v>
      </c>
      <c r="AJ87" s="28">
        <f t="shared" si="57"/>
        <v>8.508055132909691</v>
      </c>
      <c r="AK87" s="402">
        <f t="shared" si="57"/>
        <v>5.003565810173046</v>
      </c>
      <c r="AL87" s="28">
        <f t="shared" si="57"/>
        <v>3.415594388567361</v>
      </c>
      <c r="AM87" s="28">
        <f t="shared" si="57"/>
        <v>5.314420366862266</v>
      </c>
      <c r="AN87" s="402">
        <f t="shared" si="57"/>
        <v>3.7355966517422612</v>
      </c>
      <c r="AO87" s="384">
        <f t="shared" si="71"/>
        <v>-9.3938141569916353E-2</v>
      </c>
      <c r="AP87" s="385">
        <f t="shared" si="71"/>
        <v>-0.37536601681085086</v>
      </c>
      <c r="AQ87" s="386">
        <f t="shared" si="71"/>
        <v>-0.2534131070791158</v>
      </c>
    </row>
    <row r="88" spans="1:43" ht="19.5" customHeight="1">
      <c r="A88" s="8" t="s">
        <v>184</v>
      </c>
      <c r="B88" s="19">
        <v>938.83000000000015</v>
      </c>
      <c r="C88" s="371">
        <v>2381.6400000000003</v>
      </c>
      <c r="D88" s="375">
        <v>3320.4700000000003</v>
      </c>
      <c r="E88" s="19">
        <v>1015.71</v>
      </c>
      <c r="F88" s="369">
        <v>1381.44</v>
      </c>
      <c r="G88" s="377">
        <v>2397.15</v>
      </c>
      <c r="H88" s="345">
        <f t="shared" si="43"/>
        <v>3.2310459591964411E-3</v>
      </c>
      <c r="I88" s="323">
        <f t="shared" si="44"/>
        <v>1.2286370807544994E-2</v>
      </c>
      <c r="J88" s="399">
        <f t="shared" si="45"/>
        <v>6.8546769147197224E-3</v>
      </c>
      <c r="K88" s="323">
        <f t="shared" si="46"/>
        <v>3.1090947242178703E-3</v>
      </c>
      <c r="L88" s="323">
        <f t="shared" si="47"/>
        <v>7.1576089490836946E-3</v>
      </c>
      <c r="M88" s="399">
        <f t="shared" si="48"/>
        <v>4.6126275139964827E-3</v>
      </c>
      <c r="N88" s="394">
        <f t="shared" si="49"/>
        <v>8.1889159911804982E-2</v>
      </c>
      <c r="O88" s="395">
        <f t="shared" si="49"/>
        <v>-0.41996271476797509</v>
      </c>
      <c r="P88" s="386">
        <f t="shared" si="49"/>
        <v>-0.27806906853547841</v>
      </c>
      <c r="R88" s="401">
        <v>178.58200000000002</v>
      </c>
      <c r="S88" s="369">
        <v>188.05899999999997</v>
      </c>
      <c r="T88" s="374">
        <v>366.64099999999996</v>
      </c>
      <c r="U88" s="19">
        <v>246.518</v>
      </c>
      <c r="V88" s="119">
        <v>231.328</v>
      </c>
      <c r="W88" s="375">
        <v>477.846</v>
      </c>
      <c r="X88" s="345">
        <f t="shared" si="50"/>
        <v>1.8803221916734428E-3</v>
      </c>
      <c r="Y88" s="323">
        <f t="shared" si="51"/>
        <v>1.9655471593564072E-3</v>
      </c>
      <c r="Z88" s="399">
        <f t="shared" si="52"/>
        <v>1.9230919222266289E-3</v>
      </c>
      <c r="AA88" s="323">
        <f t="shared" si="53"/>
        <v>2.5608476869359706E-3</v>
      </c>
      <c r="AB88" s="323">
        <f t="shared" si="54"/>
        <v>2.4141144210171376E-3</v>
      </c>
      <c r="AC88" s="399">
        <f t="shared" si="55"/>
        <v>2.4876495249442467E-3</v>
      </c>
      <c r="AE88" s="394">
        <f t="shared" si="56"/>
        <v>0.38041907919051177</v>
      </c>
      <c r="AF88" s="395">
        <f t="shared" si="56"/>
        <v>0.23008204871875337</v>
      </c>
      <c r="AG88" s="386">
        <f t="shared" si="56"/>
        <v>0.30330759516802552</v>
      </c>
      <c r="AI88" s="27">
        <f t="shared" si="57"/>
        <v>1.9021761128212775</v>
      </c>
      <c r="AJ88" s="28">
        <f t="shared" si="57"/>
        <v>0.78961975781394311</v>
      </c>
      <c r="AK88" s="402">
        <f t="shared" si="57"/>
        <v>1.1041840462344183</v>
      </c>
      <c r="AL88" s="28">
        <f t="shared" si="57"/>
        <v>2.4270510283447049</v>
      </c>
      <c r="AM88" s="28">
        <f t="shared" si="57"/>
        <v>1.6745425063701644</v>
      </c>
      <c r="AN88" s="402">
        <f t="shared" si="57"/>
        <v>1.9933921531819034</v>
      </c>
      <c r="AO88" s="384">
        <f t="shared" si="71"/>
        <v>0.27593392219868706</v>
      </c>
      <c r="AP88" s="385">
        <f t="shared" si="71"/>
        <v>1.1206947898645847</v>
      </c>
      <c r="AQ88" s="386">
        <f t="shared" si="71"/>
        <v>0.80530787415371341</v>
      </c>
    </row>
    <row r="89" spans="1:43" ht="19.5" customHeight="1">
      <c r="A89" s="8" t="s">
        <v>189</v>
      </c>
      <c r="B89" s="19">
        <v>1763.51</v>
      </c>
      <c r="C89" s="371">
        <v>144.65</v>
      </c>
      <c r="D89" s="375">
        <v>1908.16</v>
      </c>
      <c r="E89" s="19">
        <v>1500.3600000000004</v>
      </c>
      <c r="F89" s="369">
        <v>52.060000000000009</v>
      </c>
      <c r="G89" s="377">
        <v>1552.4200000000003</v>
      </c>
      <c r="H89" s="345">
        <f t="shared" si="43"/>
        <v>6.0692370924475304E-3</v>
      </c>
      <c r="I89" s="323">
        <f t="shared" si="44"/>
        <v>7.462183778032714E-4</v>
      </c>
      <c r="J89" s="399">
        <f t="shared" si="45"/>
        <v>3.9391472597528612E-3</v>
      </c>
      <c r="K89" s="323">
        <f t="shared" si="46"/>
        <v>4.5926114347870205E-3</v>
      </c>
      <c r="L89" s="323">
        <f t="shared" si="47"/>
        <v>2.6973673984342222E-4</v>
      </c>
      <c r="M89" s="399">
        <f t="shared" si="48"/>
        <v>2.9871869533731393E-3</v>
      </c>
      <c r="N89" s="394">
        <f t="shared" si="49"/>
        <v>-0.14921945438358708</v>
      </c>
      <c r="O89" s="395">
        <f t="shared" si="49"/>
        <v>-0.64009678534393366</v>
      </c>
      <c r="P89" s="386">
        <f t="shared" si="49"/>
        <v>-0.18643090726144546</v>
      </c>
      <c r="R89" s="401">
        <v>488.78300000000002</v>
      </c>
      <c r="S89" s="369">
        <v>98.406000000000006</v>
      </c>
      <c r="T89" s="374">
        <v>587.18900000000008</v>
      </c>
      <c r="U89" s="19">
        <v>410.86399999999998</v>
      </c>
      <c r="V89" s="119">
        <v>27.614000000000001</v>
      </c>
      <c r="W89" s="375">
        <v>438.47799999999995</v>
      </c>
      <c r="X89" s="345">
        <f t="shared" si="50"/>
        <v>5.1464846502599386E-3</v>
      </c>
      <c r="Y89" s="323">
        <f t="shared" si="51"/>
        <v>1.0285156986032395E-3</v>
      </c>
      <c r="Z89" s="399">
        <f t="shared" si="52"/>
        <v>3.0799022005731278E-3</v>
      </c>
      <c r="AA89" s="323">
        <f t="shared" si="53"/>
        <v>4.2680864036105295E-3</v>
      </c>
      <c r="AB89" s="323">
        <f t="shared" si="54"/>
        <v>2.8817676901182407E-4</v>
      </c>
      <c r="AC89" s="399">
        <f t="shared" si="55"/>
        <v>2.2827010970030161E-3</v>
      </c>
      <c r="AE89" s="394">
        <f t="shared" si="56"/>
        <v>-0.1594143004155219</v>
      </c>
      <c r="AF89" s="395">
        <f t="shared" si="56"/>
        <v>-0.71938702924618414</v>
      </c>
      <c r="AG89" s="386">
        <f t="shared" si="56"/>
        <v>-0.25325917208939558</v>
      </c>
      <c r="AI89" s="27">
        <f t="shared" si="57"/>
        <v>2.7716485871925878</v>
      </c>
      <c r="AJ89" s="28">
        <f t="shared" si="57"/>
        <v>6.8030418250950575</v>
      </c>
      <c r="AK89" s="402">
        <f t="shared" si="57"/>
        <v>3.0772524316619156</v>
      </c>
      <c r="AL89" s="28">
        <f t="shared" si="57"/>
        <v>2.7384361086672526</v>
      </c>
      <c r="AM89" s="28">
        <f t="shared" si="57"/>
        <v>5.3042643104110629</v>
      </c>
      <c r="AN89" s="402">
        <f t="shared" si="57"/>
        <v>2.824480488527588</v>
      </c>
      <c r="AO89" s="384">
        <f t="shared" si="71"/>
        <v>-1.1982932713333685E-2</v>
      </c>
      <c r="AP89" s="385">
        <f t="shared" si="71"/>
        <v>-0.22030990742336828</v>
      </c>
      <c r="AQ89" s="386">
        <f t="shared" si="71"/>
        <v>-8.2142089005618035E-2</v>
      </c>
    </row>
    <row r="90" spans="1:43" ht="19.5" customHeight="1">
      <c r="A90" s="8" t="s">
        <v>187</v>
      </c>
      <c r="B90" s="19">
        <v>1566.22</v>
      </c>
      <c r="C90" s="371">
        <v>766.65000000000009</v>
      </c>
      <c r="D90" s="375">
        <v>2332.87</v>
      </c>
      <c r="E90" s="19">
        <v>1456.6699999999998</v>
      </c>
      <c r="F90" s="369">
        <v>770.42000000000007</v>
      </c>
      <c r="G90" s="377">
        <v>2227.09</v>
      </c>
      <c r="H90" s="345">
        <f t="shared" si="43"/>
        <v>5.3902504204303755E-3</v>
      </c>
      <c r="I90" s="323">
        <f t="shared" si="44"/>
        <v>3.9549831962867477E-3</v>
      </c>
      <c r="J90" s="399">
        <f t="shared" si="45"/>
        <v>4.81590562000024E-3</v>
      </c>
      <c r="K90" s="323">
        <f t="shared" si="46"/>
        <v>4.4588760688842721E-3</v>
      </c>
      <c r="L90" s="323">
        <f t="shared" si="47"/>
        <v>3.9917514235530025E-3</v>
      </c>
      <c r="M90" s="399">
        <f t="shared" si="48"/>
        <v>4.2853958284406182E-3</v>
      </c>
      <c r="N90" s="394">
        <f t="shared" si="49"/>
        <v>-6.994547381593913E-2</v>
      </c>
      <c r="O90" s="395">
        <f t="shared" si="49"/>
        <v>4.9174982064827252E-3</v>
      </c>
      <c r="P90" s="386">
        <f t="shared" si="49"/>
        <v>-4.5343289596076829E-2</v>
      </c>
      <c r="R90" s="401">
        <v>314.43199999999996</v>
      </c>
      <c r="S90" s="369">
        <v>169.71299999999999</v>
      </c>
      <c r="T90" s="374">
        <v>484.14499999999998</v>
      </c>
      <c r="U90" s="19">
        <v>285.94400000000002</v>
      </c>
      <c r="V90" s="119">
        <v>149.56900000000002</v>
      </c>
      <c r="W90" s="375">
        <v>435.51300000000003</v>
      </c>
      <c r="X90" s="345">
        <f t="shared" si="50"/>
        <v>3.3107114231684261E-3</v>
      </c>
      <c r="Y90" s="323">
        <f t="shared" si="51"/>
        <v>1.7737992069289635E-3</v>
      </c>
      <c r="Z90" s="399">
        <f t="shared" si="52"/>
        <v>2.5394195921525724E-3</v>
      </c>
      <c r="AA90" s="323">
        <f t="shared" si="53"/>
        <v>2.9704079661250667E-3</v>
      </c>
      <c r="AB90" s="323">
        <f t="shared" si="54"/>
        <v>1.5608861868736696E-3</v>
      </c>
      <c r="AC90" s="399">
        <f t="shared" si="55"/>
        <v>2.2672654109421107E-3</v>
      </c>
      <c r="AE90" s="394">
        <f t="shared" si="56"/>
        <v>-9.0601465499694514E-2</v>
      </c>
      <c r="AF90" s="395">
        <f t="shared" si="56"/>
        <v>-0.11869450189437449</v>
      </c>
      <c r="AG90" s="386">
        <f t="shared" si="56"/>
        <v>-0.10044924557725464</v>
      </c>
      <c r="AI90" s="27">
        <f t="shared" si="57"/>
        <v>2.0075851412956029</v>
      </c>
      <c r="AJ90" s="28">
        <f t="shared" si="57"/>
        <v>2.2136959499119544</v>
      </c>
      <c r="AK90" s="402">
        <f t="shared" si="57"/>
        <v>2.0753192419637614</v>
      </c>
      <c r="AL90" s="28">
        <f t="shared" si="57"/>
        <v>1.962997796343716</v>
      </c>
      <c r="AM90" s="28">
        <f t="shared" si="57"/>
        <v>1.9413956023986918</v>
      </c>
      <c r="AN90" s="402">
        <f t="shared" si="57"/>
        <v>1.9555249226569198</v>
      </c>
      <c r="AO90" s="384">
        <f t="shared" si="71"/>
        <v>-2.220944159962868E-2</v>
      </c>
      <c r="AP90" s="385">
        <f t="shared" si="71"/>
        <v>-0.12300711284406191</v>
      </c>
      <c r="AQ90" s="386">
        <f t="shared" si="71"/>
        <v>-5.7723321253209586E-2</v>
      </c>
    </row>
    <row r="91" spans="1:43" ht="19.5" customHeight="1">
      <c r="A91" s="8" t="s">
        <v>180</v>
      </c>
      <c r="B91" s="19">
        <v>673.43999999999994</v>
      </c>
      <c r="C91" s="371">
        <v>383.98000000000008</v>
      </c>
      <c r="D91" s="375">
        <v>1057.42</v>
      </c>
      <c r="E91" s="19">
        <v>671.56000000000006</v>
      </c>
      <c r="F91" s="369">
        <v>325.69</v>
      </c>
      <c r="G91" s="377">
        <v>997.25</v>
      </c>
      <c r="H91" s="345">
        <f t="shared" si="43"/>
        <v>2.3176886025811391E-3</v>
      </c>
      <c r="I91" s="323">
        <f t="shared" si="44"/>
        <v>1.9808706028959571E-3</v>
      </c>
      <c r="J91" s="399">
        <f t="shared" si="45"/>
        <v>2.182905571549488E-3</v>
      </c>
      <c r="K91" s="323">
        <f t="shared" si="46"/>
        <v>2.0556494009074961E-3</v>
      </c>
      <c r="L91" s="323">
        <f t="shared" si="47"/>
        <v>1.6874867230043059E-3</v>
      </c>
      <c r="M91" s="399">
        <f t="shared" si="48"/>
        <v>1.9189215478101047E-3</v>
      </c>
      <c r="N91" s="394">
        <f t="shared" si="49"/>
        <v>-2.79163696840087E-3</v>
      </c>
      <c r="O91" s="395">
        <f t="shared" si="49"/>
        <v>-0.15180478149903659</v>
      </c>
      <c r="P91" s="386">
        <f t="shared" si="49"/>
        <v>-5.6902649845851284E-2</v>
      </c>
      <c r="R91" s="401">
        <v>241.58599999999998</v>
      </c>
      <c r="S91" s="369">
        <v>175.66100000000003</v>
      </c>
      <c r="T91" s="374">
        <v>417.24700000000001</v>
      </c>
      <c r="U91" s="19">
        <v>261.56600000000003</v>
      </c>
      <c r="V91" s="119">
        <v>166.85100000000003</v>
      </c>
      <c r="W91" s="375">
        <v>428.41700000000003</v>
      </c>
      <c r="X91" s="345">
        <f t="shared" si="50"/>
        <v>2.5437027079863606E-3</v>
      </c>
      <c r="Y91" s="323">
        <f t="shared" si="51"/>
        <v>1.8359662635646576E-3</v>
      </c>
      <c r="Z91" s="399">
        <f t="shared" si="52"/>
        <v>2.1885286568422359E-3</v>
      </c>
      <c r="AA91" s="323">
        <f t="shared" si="53"/>
        <v>2.7171674526042487E-3</v>
      </c>
      <c r="AB91" s="323">
        <f t="shared" si="54"/>
        <v>1.7412393020349048E-3</v>
      </c>
      <c r="AC91" s="399">
        <f t="shared" si="55"/>
        <v>2.2303238836948293E-3</v>
      </c>
      <c r="AE91" s="394">
        <f t="shared" si="56"/>
        <v>8.2703467916187393E-2</v>
      </c>
      <c r="AF91" s="395">
        <f t="shared" si="56"/>
        <v>-5.0153420508820969E-2</v>
      </c>
      <c r="AG91" s="386">
        <f t="shared" si="56"/>
        <v>2.677071374988919E-2</v>
      </c>
      <c r="AI91" s="27">
        <f t="shared" si="57"/>
        <v>3.587342599192207</v>
      </c>
      <c r="AJ91" s="28">
        <f t="shared" si="57"/>
        <v>4.5747434762227197</v>
      </c>
      <c r="AK91" s="402">
        <f t="shared" si="57"/>
        <v>3.9458966162924853</v>
      </c>
      <c r="AL91" s="28">
        <f t="shared" si="57"/>
        <v>3.8949014235511346</v>
      </c>
      <c r="AM91" s="28">
        <f t="shared" si="57"/>
        <v>5.1230003991525699</v>
      </c>
      <c r="AN91" s="402">
        <f t="shared" si="57"/>
        <v>4.2959839558786665</v>
      </c>
      <c r="AO91" s="384">
        <f t="shared" si="71"/>
        <v>8.5734444328841974E-2</v>
      </c>
      <c r="AP91" s="385">
        <f t="shared" si="71"/>
        <v>0.11984429854469909</v>
      </c>
      <c r="AQ91" s="386">
        <f t="shared" si="71"/>
        <v>8.872187328494148E-2</v>
      </c>
    </row>
    <row r="92" spans="1:43" ht="19.5" customHeight="1">
      <c r="A92" s="8" t="s">
        <v>193</v>
      </c>
      <c r="B92" s="19">
        <v>826.63</v>
      </c>
      <c r="C92" s="371">
        <v>802.27</v>
      </c>
      <c r="D92" s="375">
        <v>1628.9</v>
      </c>
      <c r="E92" s="19">
        <v>746.4000000000002</v>
      </c>
      <c r="F92" s="369">
        <v>152.35</v>
      </c>
      <c r="G92" s="377">
        <v>898.75000000000023</v>
      </c>
      <c r="H92" s="345">
        <f t="shared" si="43"/>
        <v>2.8449021880964111E-3</v>
      </c>
      <c r="I92" s="323">
        <f t="shared" si="44"/>
        <v>4.1387391493966849E-3</v>
      </c>
      <c r="J92" s="399">
        <f t="shared" si="45"/>
        <v>3.3626514398223607E-3</v>
      </c>
      <c r="K92" s="323">
        <f t="shared" si="46"/>
        <v>2.2847351135227762E-3</v>
      </c>
      <c r="L92" s="323">
        <f t="shared" si="47"/>
        <v>7.8936596840463631E-4</v>
      </c>
      <c r="M92" s="399">
        <f t="shared" si="48"/>
        <v>1.7293865541181568E-3</v>
      </c>
      <c r="N92" s="394">
        <f t="shared" si="49"/>
        <v>-9.7056724290190036E-2</v>
      </c>
      <c r="O92" s="395">
        <f t="shared" si="49"/>
        <v>-0.81010133745497148</v>
      </c>
      <c r="P92" s="386">
        <f t="shared" si="49"/>
        <v>-0.44824728344281406</v>
      </c>
      <c r="R92" s="401">
        <v>272.58899999999994</v>
      </c>
      <c r="S92" s="369">
        <v>222.369</v>
      </c>
      <c r="T92" s="374">
        <v>494.95799999999997</v>
      </c>
      <c r="U92" s="19">
        <v>318.12599999999992</v>
      </c>
      <c r="V92" s="119">
        <v>82.686999999999998</v>
      </c>
      <c r="W92" s="375">
        <v>400.81299999999993</v>
      </c>
      <c r="X92" s="345">
        <f t="shared" si="50"/>
        <v>2.8701389048508357E-3</v>
      </c>
      <c r="Y92" s="323">
        <f t="shared" si="51"/>
        <v>2.3241469766345931E-3</v>
      </c>
      <c r="Z92" s="399">
        <f t="shared" si="52"/>
        <v>2.5961355430555986E-3</v>
      </c>
      <c r="AA92" s="323">
        <f t="shared" si="53"/>
        <v>3.3047170237231857E-3</v>
      </c>
      <c r="AB92" s="323">
        <f t="shared" si="54"/>
        <v>8.6291274350983895E-4</v>
      </c>
      <c r="AC92" s="399">
        <f t="shared" si="55"/>
        <v>2.0866184273625357E-3</v>
      </c>
      <c r="AE92" s="394">
        <f t="shared" si="56"/>
        <v>0.16705369622398553</v>
      </c>
      <c r="AF92" s="395">
        <f t="shared" si="56"/>
        <v>-0.62815410421416662</v>
      </c>
      <c r="AG92" s="386">
        <f t="shared" si="56"/>
        <v>-0.19020805805745142</v>
      </c>
      <c r="AI92" s="27">
        <f t="shared" si="57"/>
        <v>3.2975938448882807</v>
      </c>
      <c r="AJ92" s="28">
        <f t="shared" si="57"/>
        <v>2.7717476659977311</v>
      </c>
      <c r="AK92" s="402">
        <f t="shared" si="57"/>
        <v>3.0386027380440783</v>
      </c>
      <c r="AL92" s="28">
        <f t="shared" si="57"/>
        <v>4.2621382636655927</v>
      </c>
      <c r="AM92" s="28">
        <f t="shared" si="57"/>
        <v>5.427436823104693</v>
      </c>
      <c r="AN92" s="402">
        <f t="shared" si="57"/>
        <v>4.4596717663421401</v>
      </c>
      <c r="AO92" s="384">
        <f t="shared" si="71"/>
        <v>0.29249945995395615</v>
      </c>
      <c r="AP92" s="385">
        <f t="shared" si="71"/>
        <v>0.9581280394624262</v>
      </c>
      <c r="AQ92" s="386">
        <f t="shared" si="71"/>
        <v>0.46767187118800246</v>
      </c>
    </row>
    <row r="93" spans="1:43" ht="19.5" customHeight="1">
      <c r="A93" s="8" t="s">
        <v>230</v>
      </c>
      <c r="B93" s="19">
        <v>217.70000000000002</v>
      </c>
      <c r="C93" s="371">
        <v>183.96</v>
      </c>
      <c r="D93" s="375">
        <v>401.66</v>
      </c>
      <c r="E93" s="19">
        <v>200.27999999999997</v>
      </c>
      <c r="F93" s="369">
        <v>349.92000000000007</v>
      </c>
      <c r="G93" s="377">
        <v>550.20000000000005</v>
      </c>
      <c r="H93" s="345">
        <f t="shared" si="43"/>
        <v>7.4922904606485226E-4</v>
      </c>
      <c r="I93" s="323">
        <f t="shared" si="44"/>
        <v>9.4901025081707438E-4</v>
      </c>
      <c r="J93" s="399">
        <f t="shared" si="45"/>
        <v>8.291746438204E-4</v>
      </c>
      <c r="K93" s="323">
        <f t="shared" si="46"/>
        <v>6.1305834477001797E-4</v>
      </c>
      <c r="L93" s="323">
        <f t="shared" si="47"/>
        <v>1.8130288130236323E-3</v>
      </c>
      <c r="M93" s="399">
        <f t="shared" si="48"/>
        <v>1.0587020662874099E-3</v>
      </c>
      <c r="N93" s="394">
        <f t="shared" si="49"/>
        <v>-8.0018373909049353E-2</v>
      </c>
      <c r="O93" s="395">
        <f t="shared" si="49"/>
        <v>0.90215264187866961</v>
      </c>
      <c r="P93" s="386">
        <f t="shared" si="49"/>
        <v>0.36981526664342979</v>
      </c>
      <c r="R93" s="401">
        <v>126.17299999999999</v>
      </c>
      <c r="S93" s="369">
        <v>201.28900000000002</v>
      </c>
      <c r="T93" s="374">
        <v>327.46199999999999</v>
      </c>
      <c r="U93" s="19">
        <v>103.664</v>
      </c>
      <c r="V93" s="119">
        <v>249.51900000000003</v>
      </c>
      <c r="W93" s="375">
        <v>353.18300000000005</v>
      </c>
      <c r="X93" s="345">
        <f t="shared" si="50"/>
        <v>1.3284983474819033E-3</v>
      </c>
      <c r="Y93" s="323">
        <f t="shared" si="51"/>
        <v>2.1038239178113884E-3</v>
      </c>
      <c r="Z93" s="399">
        <f t="shared" si="52"/>
        <v>1.7175916687882052E-3</v>
      </c>
      <c r="AA93" s="323">
        <f t="shared" si="53"/>
        <v>1.0768694968259131E-3</v>
      </c>
      <c r="AB93" s="323">
        <f t="shared" si="54"/>
        <v>2.6039537635641824E-3</v>
      </c>
      <c r="AC93" s="399">
        <f t="shared" si="55"/>
        <v>1.8386583170485556E-3</v>
      </c>
      <c r="AE93" s="394">
        <f t="shared" si="56"/>
        <v>-0.17839791397525612</v>
      </c>
      <c r="AF93" s="395">
        <f t="shared" si="56"/>
        <v>0.23960574099925985</v>
      </c>
      <c r="AG93" s="386">
        <f t="shared" si="56"/>
        <v>7.8546518374651292E-2</v>
      </c>
      <c r="AI93" s="27">
        <f t="shared" si="57"/>
        <v>5.7957280661460722</v>
      </c>
      <c r="AJ93" s="28">
        <f t="shared" si="57"/>
        <v>10.941998260491413</v>
      </c>
      <c r="AK93" s="402">
        <f t="shared" si="57"/>
        <v>8.1527162276552296</v>
      </c>
      <c r="AL93" s="28">
        <f t="shared" si="57"/>
        <v>5.1759536648691835</v>
      </c>
      <c r="AM93" s="28">
        <f t="shared" si="57"/>
        <v>7.1307441700960217</v>
      </c>
      <c r="AN93" s="402">
        <f t="shared" si="57"/>
        <v>6.4191748455107236</v>
      </c>
      <c r="AO93" s="384">
        <f t="shared" si="71"/>
        <v>-0.10693641837633937</v>
      </c>
      <c r="AP93" s="385">
        <f t="shared" si="71"/>
        <v>-0.34831426579154157</v>
      </c>
      <c r="AQ93" s="386">
        <f t="shared" si="71"/>
        <v>-0.2126335976547393</v>
      </c>
    </row>
    <row r="94" spans="1:43" ht="19.5" customHeight="1">
      <c r="A94" s="8" t="s">
        <v>239</v>
      </c>
      <c r="B94" s="19">
        <v>1.1299999999999999</v>
      </c>
      <c r="C94" s="371">
        <v>0.9</v>
      </c>
      <c r="D94" s="375">
        <v>2.0299999999999998</v>
      </c>
      <c r="E94" s="19">
        <v>60.760000000000005</v>
      </c>
      <c r="F94" s="369">
        <v>432.9</v>
      </c>
      <c r="G94" s="377">
        <v>493.65999999999997</v>
      </c>
      <c r="H94" s="345">
        <f t="shared" si="43"/>
        <v>3.8889702436990488E-6</v>
      </c>
      <c r="I94" s="323">
        <f t="shared" si="44"/>
        <v>4.6429072936256085E-6</v>
      </c>
      <c r="J94" s="399">
        <f t="shared" si="45"/>
        <v>4.1906700367360747E-6</v>
      </c>
      <c r="K94" s="323">
        <f t="shared" si="46"/>
        <v>1.8598674369995157E-4</v>
      </c>
      <c r="L94" s="323">
        <f t="shared" si="47"/>
        <v>2.2429703165235777E-3</v>
      </c>
      <c r="M94" s="399">
        <f t="shared" si="48"/>
        <v>9.4990705569509767E-4</v>
      </c>
      <c r="N94" s="394">
        <f t="shared" si="49"/>
        <v>52.769911504424783</v>
      </c>
      <c r="O94" s="395">
        <f t="shared" si="49"/>
        <v>480</v>
      </c>
      <c r="P94" s="386">
        <f t="shared" si="49"/>
        <v>242.18226600985224</v>
      </c>
      <c r="R94" s="401">
        <v>0.53100000000000003</v>
      </c>
      <c r="S94" s="369">
        <v>0.32600000000000001</v>
      </c>
      <c r="T94" s="374">
        <v>0.85699999999999998</v>
      </c>
      <c r="U94" s="19">
        <v>21.868000000000002</v>
      </c>
      <c r="V94" s="119">
        <v>295.089</v>
      </c>
      <c r="W94" s="375">
        <v>316.95699999999999</v>
      </c>
      <c r="X94" s="345">
        <f t="shared" si="50"/>
        <v>5.59099508225128E-6</v>
      </c>
      <c r="Y94" s="323">
        <f t="shared" si="51"/>
        <v>3.4072731108332429E-6</v>
      </c>
      <c r="Z94" s="399">
        <f t="shared" si="52"/>
        <v>4.4951049592059292E-6</v>
      </c>
      <c r="AA94" s="323">
        <f t="shared" si="53"/>
        <v>2.2716644309103516E-4</v>
      </c>
      <c r="AB94" s="323">
        <f t="shared" si="54"/>
        <v>3.0795174401003168E-3</v>
      </c>
      <c r="AC94" s="399">
        <f t="shared" si="55"/>
        <v>1.6500670309634352E-3</v>
      </c>
      <c r="AE94" s="394">
        <f t="shared" si="56"/>
        <v>40.182674199623357</v>
      </c>
      <c r="AF94" s="395">
        <f t="shared" si="56"/>
        <v>904.18098159509191</v>
      </c>
      <c r="AG94" s="386">
        <f t="shared" si="56"/>
        <v>368.84480746791127</v>
      </c>
      <c r="AI94" s="27">
        <f t="shared" si="57"/>
        <v>4.6991150442477885</v>
      </c>
      <c r="AJ94" s="28">
        <f t="shared" si="57"/>
        <v>3.6222222222222222</v>
      </c>
      <c r="AK94" s="402">
        <f t="shared" si="57"/>
        <v>4.2216748768472909</v>
      </c>
      <c r="AL94" s="28">
        <f t="shared" si="57"/>
        <v>3.5990783410138247</v>
      </c>
      <c r="AM94" s="28">
        <f t="shared" si="57"/>
        <v>6.8165627165627178</v>
      </c>
      <c r="AN94" s="402">
        <f t="shared" si="57"/>
        <v>6.4205526070574894</v>
      </c>
      <c r="AO94" s="384">
        <f t="shared" si="71"/>
        <v>-0.23409443967125779</v>
      </c>
      <c r="AP94" s="385">
        <f t="shared" si="71"/>
        <v>0.88187314260933924</v>
      </c>
      <c r="AQ94" s="386">
        <f t="shared" si="71"/>
        <v>0.52085435149669812</v>
      </c>
    </row>
    <row r="95" spans="1:43" ht="19.5" customHeight="1">
      <c r="A95" s="8" t="s">
        <v>236</v>
      </c>
      <c r="B95" s="19">
        <v>125.95000000000002</v>
      </c>
      <c r="C95" s="371">
        <v>448.50000000000006</v>
      </c>
      <c r="D95" s="375">
        <v>574.45000000000005</v>
      </c>
      <c r="E95" s="19">
        <v>82</v>
      </c>
      <c r="F95" s="369">
        <v>225.32999999999998</v>
      </c>
      <c r="G95" s="377">
        <v>307.33</v>
      </c>
      <c r="H95" s="345">
        <f t="shared" si="43"/>
        <v>4.3346531167601351E-4</v>
      </c>
      <c r="I95" s="323">
        <f t="shared" si="44"/>
        <v>2.3137154679900951E-3</v>
      </c>
      <c r="J95" s="399">
        <f t="shared" si="45"/>
        <v>1.1858770456172603E-3</v>
      </c>
      <c r="K95" s="323">
        <f t="shared" si="46"/>
        <v>2.5100251783074438E-4</v>
      </c>
      <c r="L95" s="323">
        <f t="shared" si="47"/>
        <v>1.1674948057802212E-3</v>
      </c>
      <c r="M95" s="399">
        <f t="shared" si="48"/>
        <v>5.9136842245021749E-4</v>
      </c>
      <c r="N95" s="394">
        <f t="shared" si="49"/>
        <v>-0.34894799523620496</v>
      </c>
      <c r="O95" s="395">
        <f t="shared" si="49"/>
        <v>-0.49759197324414728</v>
      </c>
      <c r="P95" s="386">
        <f t="shared" si="49"/>
        <v>-0.46500130559665775</v>
      </c>
      <c r="R95" s="401">
        <v>74.044000000000011</v>
      </c>
      <c r="S95" s="369">
        <v>360.00800000000004</v>
      </c>
      <c r="T95" s="374">
        <v>434.05200000000002</v>
      </c>
      <c r="U95" s="19">
        <v>52.858000000000004</v>
      </c>
      <c r="V95" s="119">
        <v>238.221</v>
      </c>
      <c r="W95" s="375">
        <v>291.07900000000001</v>
      </c>
      <c r="X95" s="345">
        <f t="shared" si="50"/>
        <v>7.796226739552049E-4</v>
      </c>
      <c r="Y95" s="323">
        <f t="shared" si="51"/>
        <v>3.762716497192804E-3</v>
      </c>
      <c r="Z95" s="399">
        <f t="shared" si="52"/>
        <v>2.2766736263165133E-3</v>
      </c>
      <c r="AA95" s="323">
        <f t="shared" si="53"/>
        <v>5.4909291425397553E-4</v>
      </c>
      <c r="AB95" s="323">
        <f t="shared" si="54"/>
        <v>2.4860490363860987E-3</v>
      </c>
      <c r="AC95" s="399">
        <f t="shared" si="55"/>
        <v>1.5153470701256189E-3</v>
      </c>
      <c r="AE95" s="394">
        <f t="shared" si="56"/>
        <v>-0.28612716763005785</v>
      </c>
      <c r="AF95" s="395">
        <f t="shared" si="56"/>
        <v>-0.33828970467322955</v>
      </c>
      <c r="AG95" s="386">
        <f t="shared" si="56"/>
        <v>-0.32939140932422845</v>
      </c>
      <c r="AI95" s="27">
        <f t="shared" si="57"/>
        <v>5.878840809845177</v>
      </c>
      <c r="AJ95" s="28">
        <f t="shared" si="57"/>
        <v>8.0269342251950953</v>
      </c>
      <c r="AK95" s="402">
        <f t="shared" si="57"/>
        <v>7.5559578727478458</v>
      </c>
      <c r="AL95" s="28">
        <f t="shared" si="57"/>
        <v>6.4460975609756099</v>
      </c>
      <c r="AM95" s="28">
        <f t="shared" si="57"/>
        <v>10.572094261749434</v>
      </c>
      <c r="AN95" s="402">
        <f t="shared" si="57"/>
        <v>9.4712198613867837</v>
      </c>
      <c r="AO95" s="384">
        <f t="shared" si="71"/>
        <v>9.6491258987734349E-2</v>
      </c>
      <c r="AP95" s="385">
        <f t="shared" si="71"/>
        <v>0.31707747505461575</v>
      </c>
      <c r="AQ95" s="386">
        <f t="shared" si="71"/>
        <v>0.25347706020791011</v>
      </c>
    </row>
    <row r="96" spans="1:43" ht="19.5" customHeight="1" thickBot="1">
      <c r="A96" s="8" t="s">
        <v>17</v>
      </c>
      <c r="B96" s="19">
        <f t="shared" ref="B96:G96" si="72">B97-SUM(B69:B95)</f>
        <v>4689.2900000000955</v>
      </c>
      <c r="C96" s="371">
        <f t="shared" si="72"/>
        <v>3503.5700000000652</v>
      </c>
      <c r="D96" s="376">
        <f t="shared" si="72"/>
        <v>8192.859999999986</v>
      </c>
      <c r="E96" s="21">
        <f t="shared" si="72"/>
        <v>4922.7699999999022</v>
      </c>
      <c r="F96" s="119">
        <f t="shared" si="72"/>
        <v>3485.6199999999662</v>
      </c>
      <c r="G96" s="375">
        <f t="shared" si="72"/>
        <v>8408.3900000001886</v>
      </c>
      <c r="H96" s="345">
        <f t="shared" si="43"/>
        <v>1.613850378236804E-2</v>
      </c>
      <c r="I96" s="323">
        <f t="shared" si="44"/>
        <v>1.8074167451920194E-2</v>
      </c>
      <c r="J96" s="399">
        <f t="shared" si="45"/>
        <v>1.6913090106981998E-2</v>
      </c>
      <c r="K96" s="323">
        <f t="shared" si="46"/>
        <v>1.5068630057336937E-2</v>
      </c>
      <c r="L96" s="323">
        <f t="shared" si="47"/>
        <v>1.8059926529639263E-2</v>
      </c>
      <c r="M96" s="399">
        <f t="shared" si="48"/>
        <v>1.6179534473192647E-2</v>
      </c>
      <c r="N96" s="396">
        <f t="shared" si="49"/>
        <v>4.979005350485937E-2</v>
      </c>
      <c r="O96" s="397">
        <f t="shared" si="49"/>
        <v>-5.1233456160712128E-3</v>
      </c>
      <c r="P96" s="388">
        <f t="shared" si="49"/>
        <v>2.630705272642312E-2</v>
      </c>
      <c r="R96" s="19">
        <f t="shared" ref="R96:W96" si="73">R97-SUM(R69:R95)</f>
        <v>1655.68299999999</v>
      </c>
      <c r="S96" s="119">
        <f t="shared" si="73"/>
        <v>1879.5469999999914</v>
      </c>
      <c r="T96" s="375">
        <f t="shared" si="73"/>
        <v>3535.2299999998941</v>
      </c>
      <c r="U96" s="119">
        <f t="shared" si="73"/>
        <v>1864.3609999999753</v>
      </c>
      <c r="V96" s="123">
        <f t="shared" si="73"/>
        <v>1857.6150000000489</v>
      </c>
      <c r="W96" s="376">
        <f t="shared" si="73"/>
        <v>3721.9759999999369</v>
      </c>
      <c r="X96" s="345">
        <f t="shared" si="50"/>
        <v>1.7432985895983032E-2</v>
      </c>
      <c r="Y96" s="323">
        <f t="shared" si="51"/>
        <v>1.9644570409960919E-2</v>
      </c>
      <c r="Z96" s="399">
        <f t="shared" si="52"/>
        <v>1.8542858698871761E-2</v>
      </c>
      <c r="AA96" s="323">
        <f t="shared" si="53"/>
        <v>1.9367123514159493E-2</v>
      </c>
      <c r="AB96" s="323">
        <f t="shared" si="54"/>
        <v>1.9385872701090517E-2</v>
      </c>
      <c r="AC96" s="399">
        <f t="shared" si="55"/>
        <v>1.9376476580851846E-2</v>
      </c>
      <c r="AE96" s="396">
        <f t="shared" si="56"/>
        <v>0.12603741175091282</v>
      </c>
      <c r="AF96" s="397">
        <f t="shared" si="56"/>
        <v>-1.1668769123593393E-2</v>
      </c>
      <c r="AG96" s="388">
        <f t="shared" si="56"/>
        <v>5.2824285831487183E-2</v>
      </c>
      <c r="AI96" s="27">
        <f t="shared" si="57"/>
        <v>3.5307754478822089</v>
      </c>
      <c r="AJ96" s="28">
        <f t="shared" si="57"/>
        <v>5.3646623301374206</v>
      </c>
      <c r="AK96" s="402">
        <f t="shared" si="57"/>
        <v>4.315013316473002</v>
      </c>
      <c r="AL96" s="28">
        <f t="shared" si="57"/>
        <v>3.7872193907089144</v>
      </c>
      <c r="AM96" s="28">
        <f t="shared" si="57"/>
        <v>5.3293675156788947</v>
      </c>
      <c r="AN96" s="402">
        <f t="shared" si="57"/>
        <v>4.4265025765929664</v>
      </c>
      <c r="AO96" s="387">
        <f t="shared" si="71"/>
        <v>7.2631054172681245E-2</v>
      </c>
      <c r="AP96" s="385">
        <f t="shared" si="71"/>
        <v>-6.5791306677864632E-3</v>
      </c>
      <c r="AQ96" s="386">
        <f t="shared" si="71"/>
        <v>2.5837523998904665E-2</v>
      </c>
    </row>
    <row r="97" spans="1:43" ht="25.5" customHeight="1" thickBot="1">
      <c r="A97" s="12" t="s">
        <v>18</v>
      </c>
      <c r="B97" s="17">
        <v>290565.35000000015</v>
      </c>
      <c r="C97" s="372">
        <v>193844.06</v>
      </c>
      <c r="D97" s="18">
        <v>484409.40999999992</v>
      </c>
      <c r="E97" s="17">
        <v>326689.95000000007</v>
      </c>
      <c r="F97" s="373">
        <v>193002.99999999997</v>
      </c>
      <c r="G97" s="378">
        <v>519692.95000000036</v>
      </c>
      <c r="H97" s="334">
        <f t="shared" ref="H97:M97" si="74">SUM(H69:H96)</f>
        <v>0.99999999999999978</v>
      </c>
      <c r="I97" s="338">
        <f t="shared" si="74"/>
        <v>1.0000000000000002</v>
      </c>
      <c r="J97" s="335">
        <f t="shared" si="74"/>
        <v>1.0000000000000002</v>
      </c>
      <c r="K97" s="338">
        <f t="shared" si="74"/>
        <v>0.99999999999999978</v>
      </c>
      <c r="L97" s="338">
        <f t="shared" si="74"/>
        <v>0.99999999999999989</v>
      </c>
      <c r="M97" s="335">
        <f t="shared" si="74"/>
        <v>0.99999999999999978</v>
      </c>
      <c r="N97" s="389">
        <f t="shared" si="49"/>
        <v>0.1243252163411773</v>
      </c>
      <c r="O97" s="390">
        <f t="shared" si="49"/>
        <v>-4.3388484537520873E-3</v>
      </c>
      <c r="P97" s="391">
        <f t="shared" si="49"/>
        <v>7.2838262989153024E-2</v>
      </c>
      <c r="R97" s="17">
        <v>94974.148999999947</v>
      </c>
      <c r="S97" s="372">
        <v>95677.684000000008</v>
      </c>
      <c r="T97" s="18">
        <v>190651.83299999987</v>
      </c>
      <c r="U97" s="17">
        <v>96264.217999999993</v>
      </c>
      <c r="V97" s="373">
        <v>95823.130000000048</v>
      </c>
      <c r="W97" s="378">
        <v>192087.34799999991</v>
      </c>
      <c r="X97" s="334">
        <f t="shared" ref="X97:AC97" si="75">SUM(X69:X96)</f>
        <v>1.0000000000000002</v>
      </c>
      <c r="Y97" s="338">
        <f t="shared" si="75"/>
        <v>1</v>
      </c>
      <c r="Z97" s="335">
        <f t="shared" si="75"/>
        <v>1.0000000000000002</v>
      </c>
      <c r="AA97" s="338">
        <f t="shared" si="75"/>
        <v>0.99999999999999978</v>
      </c>
      <c r="AB97" s="338">
        <f t="shared" si="75"/>
        <v>0.99999999999999978</v>
      </c>
      <c r="AC97" s="335">
        <f t="shared" si="75"/>
        <v>1.0000000000000004</v>
      </c>
      <c r="AE97" s="389">
        <f t="shared" si="56"/>
        <v>1.3583369933644233E-2</v>
      </c>
      <c r="AF97" s="390">
        <f t="shared" si="56"/>
        <v>1.5201663953324782E-3</v>
      </c>
      <c r="AG97" s="391">
        <f t="shared" si="56"/>
        <v>7.5295106132026758E-3</v>
      </c>
      <c r="AI97" s="403">
        <f t="shared" si="57"/>
        <v>3.2685985785985805</v>
      </c>
      <c r="AJ97" s="404">
        <f t="shared" si="57"/>
        <v>4.9358068542311804</v>
      </c>
      <c r="AK97" s="405">
        <f t="shared" si="57"/>
        <v>3.9357582463148248</v>
      </c>
      <c r="AL97" s="404">
        <f t="shared" si="57"/>
        <v>2.9466537920741049</v>
      </c>
      <c r="AM97" s="404">
        <f t="shared" si="57"/>
        <v>4.9648518416812202</v>
      </c>
      <c r="AN97" s="405">
        <f t="shared" si="57"/>
        <v>3.6961699788307651</v>
      </c>
      <c r="AO97" s="389">
        <f t="shared" si="71"/>
        <v>-9.8496275630918909E-2</v>
      </c>
      <c r="AP97" s="390">
        <f t="shared" si="71"/>
        <v>5.8845470067657177E-3</v>
      </c>
      <c r="AQ97" s="391">
        <f t="shared" si="71"/>
        <v>-6.0874741914952166E-2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A5DA5244-D771-4F31-8267-CCD88FF775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024D1182-A867-4AA5-A7B2-43D62955C8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2" id="{FA2B7057-E155-46EF-9C3F-3B7E3BF4CA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07664628-0E42-4BB7-98A2-226677FEF9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0362FB69-5D9C-49C8-9922-353357F011F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74" id="{9BC3CD7D-D584-422D-ACFE-AD037705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FE217F6-D74A-4EC6-A9B9-4147D2A234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8FB5C095-60B9-4595-9C6F-6E74D278F9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76" id="{62923738-A9C5-4ED5-AD27-7977E580D4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00E7C8BE-CE44-48C7-BEF7-AD1CD6E600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2C3630B4-9258-4547-89E4-59291BF9FC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78" id="{5C733088-322F-44A6-B4B8-EC594A68877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84" zoomScaleNormal="100" workbookViewId="0">
      <selection activeCell="H96" sqref="H96:I96"/>
    </sheetView>
  </sheetViews>
  <sheetFormatPr defaultRowHeight="1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>
      <c r="A1" s="4" t="s">
        <v>128</v>
      </c>
    </row>
    <row r="3" spans="1:19" ht="8.25" customHeight="1" thickBot="1"/>
    <row r="4" spans="1:19">
      <c r="A4" s="464" t="s">
        <v>3</v>
      </c>
      <c r="B4" s="458" t="s">
        <v>1</v>
      </c>
      <c r="C4" s="451"/>
      <c r="D4" s="458" t="s">
        <v>102</v>
      </c>
      <c r="E4" s="451"/>
      <c r="F4" s="130" t="s">
        <v>0</v>
      </c>
      <c r="H4" s="467" t="s">
        <v>19</v>
      </c>
      <c r="I4" s="468"/>
      <c r="J4" s="458" t="s">
        <v>102</v>
      </c>
      <c r="K4" s="456"/>
      <c r="L4" s="130" t="s">
        <v>0</v>
      </c>
      <c r="N4" s="450" t="s">
        <v>22</v>
      </c>
      <c r="O4" s="451"/>
      <c r="P4" s="130" t="s">
        <v>0</v>
      </c>
    </row>
    <row r="5" spans="1:19">
      <c r="A5" s="465"/>
      <c r="B5" s="459" t="s">
        <v>198</v>
      </c>
      <c r="C5" s="453"/>
      <c r="D5" s="459" t="str">
        <f>B5</f>
        <v>jan-dez</v>
      </c>
      <c r="E5" s="453"/>
      <c r="F5" s="131" t="s">
        <v>142</v>
      </c>
      <c r="H5" s="448" t="str">
        <f>B5</f>
        <v>jan-dez</v>
      </c>
      <c r="I5" s="453"/>
      <c r="J5" s="459" t="str">
        <f>B5</f>
        <v>jan-dez</v>
      </c>
      <c r="K5" s="449"/>
      <c r="L5" s="131" t="str">
        <f>F5</f>
        <v>2025/2024</v>
      </c>
      <c r="N5" s="448" t="str">
        <f>B5</f>
        <v>jan-dez</v>
      </c>
      <c r="O5" s="449"/>
      <c r="P5" s="131" t="str">
        <f>L5</f>
        <v>2025/2024</v>
      </c>
    </row>
    <row r="6" spans="1:19" ht="19.5" customHeight="1" thickBot="1">
      <c r="A6" s="466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>
      <c r="A7" s="8" t="s">
        <v>146</v>
      </c>
      <c r="B7" s="39">
        <v>67114.350000000006</v>
      </c>
      <c r="C7" s="147">
        <v>73144.750000000015</v>
      </c>
      <c r="D7" s="247">
        <f>B7/$B$33</f>
        <v>0.16165765945093816</v>
      </c>
      <c r="E7" s="246">
        <f>C7/$C$33</f>
        <v>0.16099802874964264</v>
      </c>
      <c r="F7" s="52">
        <f>(C7-B7)/B7</f>
        <v>8.9852617212265451E-2</v>
      </c>
      <c r="H7" s="39">
        <v>20052.648000000001</v>
      </c>
      <c r="I7" s="147">
        <v>20641.2</v>
      </c>
      <c r="J7" s="247">
        <f>H7/$H$33</f>
        <v>0.1774598887415906</v>
      </c>
      <c r="K7" s="246">
        <f>I7/$I$33</f>
        <v>0.18382502898014783</v>
      </c>
      <c r="L7" s="52">
        <f t="shared" ref="L7:L33" si="0">(I7-H7)/H7</f>
        <v>2.9350338169801798E-2</v>
      </c>
      <c r="N7" s="27">
        <f t="shared" ref="N7:O33" si="1">(H7/B7)*10</f>
        <v>2.9878331534165197</v>
      </c>
      <c r="O7" s="151">
        <f t="shared" si="1"/>
        <v>2.8219660331055878</v>
      </c>
      <c r="P7" s="61">
        <f>(O7-N7)/N7</f>
        <v>-5.5514184291471085E-2</v>
      </c>
      <c r="R7" s="119"/>
      <c r="S7" s="2"/>
    </row>
    <row r="8" spans="1:19" ht="20.100000000000001" customHeight="1">
      <c r="A8" s="8" t="s">
        <v>155</v>
      </c>
      <c r="B8" s="19">
        <v>63407.9</v>
      </c>
      <c r="C8" s="140">
        <v>79708.060000000012</v>
      </c>
      <c r="D8" s="247">
        <f t="shared" ref="D8:D32" si="2">B8/$B$33</f>
        <v>0.15272997063517924</v>
      </c>
      <c r="E8" s="215">
        <f t="shared" ref="E8:E32" si="3">C8/$C$33</f>
        <v>0.17544445138520864</v>
      </c>
      <c r="F8" s="52">
        <f t="shared" ref="F8:F33" si="4">(C8-B8)/B8</f>
        <v>0.25706828328962178</v>
      </c>
      <c r="H8" s="19">
        <v>19758.23</v>
      </c>
      <c r="I8" s="140">
        <v>15042.298999999999</v>
      </c>
      <c r="J8" s="247">
        <f t="shared" ref="J8:J32" si="5">H8/$H$33</f>
        <v>0.17485437821133437</v>
      </c>
      <c r="K8" s="215">
        <f t="shared" ref="K8:K32" si="6">I8/$I$33</f>
        <v>0.13396270805975663</v>
      </c>
      <c r="L8" s="52">
        <f t="shared" si="0"/>
        <v>-0.23868185561156038</v>
      </c>
      <c r="N8" s="27">
        <f t="shared" si="1"/>
        <v>3.1160517853453591</v>
      </c>
      <c r="O8" s="152">
        <f t="shared" si="1"/>
        <v>1.8871741452495516</v>
      </c>
      <c r="P8" s="52">
        <f t="shared" ref="P8:P71" si="7">(O8-N8)/N8</f>
        <v>-0.39437009547632024</v>
      </c>
    </row>
    <row r="9" spans="1:19" ht="20.100000000000001" customHeight="1">
      <c r="A9" s="8" t="s">
        <v>147</v>
      </c>
      <c r="B9" s="19">
        <v>41431.020000000004</v>
      </c>
      <c r="C9" s="140">
        <v>40992.850000000006</v>
      </c>
      <c r="D9" s="247">
        <f t="shared" si="2"/>
        <v>9.9794480939843833E-2</v>
      </c>
      <c r="E9" s="215">
        <f t="shared" si="3"/>
        <v>9.0228868686129726E-2</v>
      </c>
      <c r="F9" s="52">
        <f t="shared" si="4"/>
        <v>-1.0575892169683444E-2</v>
      </c>
      <c r="H9" s="19">
        <v>10213.485999999999</v>
      </c>
      <c r="I9" s="140">
        <v>10109.346999999998</v>
      </c>
      <c r="J9" s="247">
        <f t="shared" si="5"/>
        <v>9.0386271639725235E-2</v>
      </c>
      <c r="K9" s="215">
        <f t="shared" si="6"/>
        <v>9.003115154377507E-2</v>
      </c>
      <c r="L9" s="52">
        <f t="shared" si="0"/>
        <v>-1.0196224873662238E-2</v>
      </c>
      <c r="N9" s="27">
        <f t="shared" si="1"/>
        <v>2.4651785063462106</v>
      </c>
      <c r="O9" s="152">
        <f t="shared" si="1"/>
        <v>2.4661244582896766</v>
      </c>
      <c r="P9" s="52">
        <f t="shared" si="7"/>
        <v>3.8372553591183148E-4</v>
      </c>
    </row>
    <row r="10" spans="1:19" ht="20.100000000000001" customHeight="1">
      <c r="A10" s="8" t="s">
        <v>152</v>
      </c>
      <c r="B10" s="19">
        <v>38013</v>
      </c>
      <c r="C10" s="140">
        <v>42319.83</v>
      </c>
      <c r="D10" s="247">
        <f t="shared" si="2"/>
        <v>9.1561530562517729E-2</v>
      </c>
      <c r="E10" s="215">
        <f t="shared" si="3"/>
        <v>9.3149668390690887E-2</v>
      </c>
      <c r="F10" s="52">
        <f t="shared" si="4"/>
        <v>0.11329887143871838</v>
      </c>
      <c r="H10" s="19">
        <v>8414.4639999999999</v>
      </c>
      <c r="I10" s="140">
        <v>9090.6459999999988</v>
      </c>
      <c r="J10" s="247">
        <f t="shared" si="5"/>
        <v>7.4465469361458869E-2</v>
      </c>
      <c r="K10" s="215">
        <f t="shared" si="6"/>
        <v>8.0958871790315717E-2</v>
      </c>
      <c r="L10" s="52">
        <f t="shared" si="0"/>
        <v>8.0359485761659785E-2</v>
      </c>
      <c r="N10" s="27">
        <f t="shared" si="1"/>
        <v>2.2135753557993318</v>
      </c>
      <c r="O10" s="152">
        <f t="shared" si="1"/>
        <v>2.1480818802911066</v>
      </c>
      <c r="P10" s="52">
        <f t="shared" si="7"/>
        <v>-2.9587190396134166E-2</v>
      </c>
    </row>
    <row r="11" spans="1:19" ht="20.100000000000001" customHeight="1">
      <c r="A11" s="8" t="s">
        <v>148</v>
      </c>
      <c r="B11" s="19">
        <v>23717.270000000004</v>
      </c>
      <c r="C11" s="140">
        <v>27142.3</v>
      </c>
      <c r="D11" s="247">
        <f t="shared" si="2"/>
        <v>5.7127549574211067E-2</v>
      </c>
      <c r="E11" s="215">
        <f t="shared" si="3"/>
        <v>5.9742589806259835E-2</v>
      </c>
      <c r="F11" s="52">
        <f t="shared" si="4"/>
        <v>0.1444108027610258</v>
      </c>
      <c r="H11" s="19">
        <v>6861.1930000000011</v>
      </c>
      <c r="I11" s="140">
        <v>7701.3360000000011</v>
      </c>
      <c r="J11" s="247">
        <f t="shared" si="5"/>
        <v>6.0719489336998306E-2</v>
      </c>
      <c r="K11" s="215">
        <f t="shared" si="6"/>
        <v>6.8586047002395983E-2</v>
      </c>
      <c r="L11" s="52">
        <f t="shared" si="0"/>
        <v>0.12244853045235718</v>
      </c>
      <c r="N11" s="27">
        <f t="shared" si="1"/>
        <v>2.892910103059922</v>
      </c>
      <c r="O11" s="152">
        <f t="shared" si="1"/>
        <v>2.8373925570051179</v>
      </c>
      <c r="P11" s="52">
        <f t="shared" si="7"/>
        <v>-1.919089915586434E-2</v>
      </c>
    </row>
    <row r="12" spans="1:19" ht="20.100000000000001" customHeight="1">
      <c r="A12" s="8" t="s">
        <v>156</v>
      </c>
      <c r="B12" s="19">
        <v>25710.02</v>
      </c>
      <c r="C12" s="140">
        <v>29749.82</v>
      </c>
      <c r="D12" s="247">
        <f t="shared" si="2"/>
        <v>6.1927466445503961E-2</v>
      </c>
      <c r="E12" s="215">
        <f t="shared" si="3"/>
        <v>6.5481970690400779E-2</v>
      </c>
      <c r="F12" s="52">
        <f t="shared" si="4"/>
        <v>0.15712939935480405</v>
      </c>
      <c r="H12" s="19">
        <v>5741.0290000000005</v>
      </c>
      <c r="I12" s="140">
        <v>6635.8829999999998</v>
      </c>
      <c r="J12" s="247">
        <f t="shared" si="5"/>
        <v>5.0806375676780702E-2</v>
      </c>
      <c r="K12" s="215">
        <f t="shared" si="6"/>
        <v>5.9097406390319858E-2</v>
      </c>
      <c r="L12" s="52">
        <f t="shared" si="0"/>
        <v>0.15586996686482499</v>
      </c>
      <c r="N12" s="27">
        <f t="shared" si="1"/>
        <v>2.2329928175862954</v>
      </c>
      <c r="O12" s="152">
        <f t="shared" si="1"/>
        <v>2.2305624034027769</v>
      </c>
      <c r="P12" s="52">
        <f t="shared" si="7"/>
        <v>-1.0884111065550262E-3</v>
      </c>
    </row>
    <row r="13" spans="1:19" ht="20.100000000000001" customHeight="1">
      <c r="A13" s="8" t="s">
        <v>145</v>
      </c>
      <c r="B13" s="19">
        <v>21158.38</v>
      </c>
      <c r="C13" s="140">
        <v>23437.309999999998</v>
      </c>
      <c r="D13" s="247">
        <f t="shared" si="2"/>
        <v>5.0963976982173573E-2</v>
      </c>
      <c r="E13" s="215">
        <f t="shared" si="3"/>
        <v>5.1587580915845442E-2</v>
      </c>
      <c r="F13" s="52">
        <f t="shared" si="4"/>
        <v>0.10770815156925986</v>
      </c>
      <c r="H13" s="19">
        <v>5198.7310000000007</v>
      </c>
      <c r="I13" s="140">
        <v>5951.338999999999</v>
      </c>
      <c r="J13" s="247">
        <f t="shared" si="5"/>
        <v>4.6007201884631803E-2</v>
      </c>
      <c r="K13" s="215">
        <f t="shared" si="6"/>
        <v>5.3001039869081439E-2</v>
      </c>
      <c r="L13" s="52">
        <f t="shared" si="0"/>
        <v>0.14476763656361491</v>
      </c>
      <c r="N13" s="27">
        <f t="shared" si="1"/>
        <v>2.4570553133084863</v>
      </c>
      <c r="O13" s="152">
        <f t="shared" si="1"/>
        <v>2.5392585582560456</v>
      </c>
      <c r="P13" s="52">
        <f t="shared" si="7"/>
        <v>3.3456000970881951E-2</v>
      </c>
    </row>
    <row r="14" spans="1:19" ht="20.100000000000001" customHeight="1">
      <c r="A14" s="8" t="s">
        <v>154</v>
      </c>
      <c r="B14" s="19">
        <v>29952.579999999998</v>
      </c>
      <c r="C14" s="140">
        <v>28229.090000000004</v>
      </c>
      <c r="D14" s="247">
        <f t="shared" si="2"/>
        <v>7.2146478023209351E-2</v>
      </c>
      <c r="E14" s="215">
        <f t="shared" si="3"/>
        <v>6.2134710193093134E-2</v>
      </c>
      <c r="F14" s="52">
        <f t="shared" si="4"/>
        <v>-5.7540619205423853E-2</v>
      </c>
      <c r="H14" s="19">
        <v>5983.4419999999991</v>
      </c>
      <c r="I14" s="140">
        <v>5650.5160000000005</v>
      </c>
      <c r="J14" s="247">
        <f t="shared" si="5"/>
        <v>5.2951657637024308E-2</v>
      </c>
      <c r="K14" s="215">
        <f t="shared" si="6"/>
        <v>5.0321990361645114E-2</v>
      </c>
      <c r="L14" s="52">
        <f t="shared" si="0"/>
        <v>-5.5641217880945219E-2</v>
      </c>
      <c r="N14" s="27">
        <f t="shared" si="1"/>
        <v>1.9976382668871928</v>
      </c>
      <c r="O14" s="152">
        <f t="shared" si="1"/>
        <v>2.001664240682218</v>
      </c>
      <c r="P14" s="52">
        <f t="shared" si="7"/>
        <v>2.015366776738151E-3</v>
      </c>
    </row>
    <row r="15" spans="1:19" ht="20.100000000000001" customHeight="1">
      <c r="A15" s="8" t="s">
        <v>150</v>
      </c>
      <c r="B15" s="19">
        <v>14319.880000000001</v>
      </c>
      <c r="C15" s="140">
        <v>14711.39</v>
      </c>
      <c r="D15" s="247">
        <f t="shared" si="2"/>
        <v>3.4492150850277181E-2</v>
      </c>
      <c r="E15" s="215">
        <f t="shared" si="3"/>
        <v>3.238106344156217E-2</v>
      </c>
      <c r="F15" s="52">
        <f t="shared" si="4"/>
        <v>2.734031290764995E-2</v>
      </c>
      <c r="H15" s="19">
        <v>5362.3980000000001</v>
      </c>
      <c r="I15" s="140">
        <v>5322.1290000000008</v>
      </c>
      <c r="J15" s="247">
        <f t="shared" si="5"/>
        <v>4.7455605487521049E-2</v>
      </c>
      <c r="K15" s="215">
        <f t="shared" si="6"/>
        <v>4.7397463212462715E-2</v>
      </c>
      <c r="L15" s="52">
        <f t="shared" si="0"/>
        <v>-7.5095134676686293E-3</v>
      </c>
      <c r="N15" s="27">
        <f t="shared" si="1"/>
        <v>3.7447227211401213</v>
      </c>
      <c r="O15" s="152">
        <f t="shared" si="1"/>
        <v>3.6176928216844235</v>
      </c>
      <c r="P15" s="52">
        <f t="shared" si="7"/>
        <v>-3.3922377947658067E-2</v>
      </c>
    </row>
    <row r="16" spans="1:19" ht="20.100000000000001" customHeight="1">
      <c r="A16" s="8" t="s">
        <v>158</v>
      </c>
      <c r="B16" s="19">
        <v>12461.310000000001</v>
      </c>
      <c r="C16" s="140">
        <v>9762.9499999999989</v>
      </c>
      <c r="D16" s="247">
        <f t="shared" si="2"/>
        <v>3.0015431994686235E-2</v>
      </c>
      <c r="E16" s="215">
        <f t="shared" si="3"/>
        <v>2.1489111724099449E-2</v>
      </c>
      <c r="F16" s="52">
        <f t="shared" si="4"/>
        <v>-0.21653903161064142</v>
      </c>
      <c r="H16" s="19">
        <v>3842.9240000000009</v>
      </c>
      <c r="I16" s="140">
        <v>2962.6590000000001</v>
      </c>
      <c r="J16" s="247">
        <f t="shared" si="5"/>
        <v>3.4008718722953121E-2</v>
      </c>
      <c r="K16" s="215">
        <f t="shared" si="6"/>
        <v>2.6384651887162363E-2</v>
      </c>
      <c r="L16" s="52">
        <f t="shared" si="0"/>
        <v>-0.22906125648074241</v>
      </c>
      <c r="N16" s="27">
        <f t="shared" si="1"/>
        <v>3.0838844391159519</v>
      </c>
      <c r="O16" s="152">
        <f t="shared" si="1"/>
        <v>3.034594052002725</v>
      </c>
      <c r="P16" s="52">
        <f t="shared" si="7"/>
        <v>-1.598321470416602E-2</v>
      </c>
    </row>
    <row r="17" spans="1:16" ht="20.100000000000001" customHeight="1">
      <c r="A17" s="8" t="s">
        <v>157</v>
      </c>
      <c r="B17" s="19">
        <v>6596.23</v>
      </c>
      <c r="C17" s="140">
        <v>6167.41</v>
      </c>
      <c r="D17" s="247">
        <f t="shared" si="2"/>
        <v>1.5888272820940106E-2</v>
      </c>
      <c r="E17" s="215">
        <f t="shared" si="3"/>
        <v>1.3575011911187519E-2</v>
      </c>
      <c r="F17" s="52">
        <f t="shared" si="4"/>
        <v>-6.500986169372501E-2</v>
      </c>
      <c r="H17" s="19">
        <v>2102.123</v>
      </c>
      <c r="I17" s="140">
        <v>2000.6690000000003</v>
      </c>
      <c r="J17" s="247">
        <f t="shared" si="5"/>
        <v>1.8603154740517994E-2</v>
      </c>
      <c r="K17" s="215">
        <f t="shared" si="6"/>
        <v>1.7817425193529614E-2</v>
      </c>
      <c r="L17" s="52">
        <f t="shared" si="0"/>
        <v>-4.8262637343295195E-2</v>
      </c>
      <c r="N17" s="27">
        <f t="shared" si="1"/>
        <v>3.1868552188143835</v>
      </c>
      <c r="O17" s="152">
        <f t="shared" si="1"/>
        <v>3.2439370821787432</v>
      </c>
      <c r="P17" s="52">
        <f t="shared" si="7"/>
        <v>1.791165881253811E-2</v>
      </c>
    </row>
    <row r="18" spans="1:16" ht="20.100000000000001" customHeight="1">
      <c r="A18" s="8" t="s">
        <v>168</v>
      </c>
      <c r="B18" s="19">
        <v>7451.6100000000006</v>
      </c>
      <c r="C18" s="140">
        <v>9270.33</v>
      </c>
      <c r="D18" s="247">
        <f t="shared" si="2"/>
        <v>1.7948618018966217E-2</v>
      </c>
      <c r="E18" s="215">
        <f t="shared" si="3"/>
        <v>2.0404811771981918E-2</v>
      </c>
      <c r="F18" s="52">
        <f t="shared" si="4"/>
        <v>0.24407074444314708</v>
      </c>
      <c r="H18" s="19">
        <v>1469.1030000000003</v>
      </c>
      <c r="I18" s="140">
        <v>1858.7929999999999</v>
      </c>
      <c r="J18" s="247">
        <f t="shared" si="5"/>
        <v>1.3001118601889239E-2</v>
      </c>
      <c r="K18" s="215">
        <f t="shared" si="6"/>
        <v>1.6553915329200624E-2</v>
      </c>
      <c r="L18" s="52">
        <f t="shared" si="0"/>
        <v>0.26525709905976608</v>
      </c>
      <c r="N18" s="27">
        <f t="shared" si="1"/>
        <v>1.9715242746198474</v>
      </c>
      <c r="O18" s="152">
        <f t="shared" si="1"/>
        <v>2.0050990633558889</v>
      </c>
      <c r="P18" s="52">
        <f t="shared" si="7"/>
        <v>1.7029863222209389E-2</v>
      </c>
    </row>
    <row r="19" spans="1:16" ht="20.100000000000001" customHeight="1">
      <c r="A19" s="8" t="s">
        <v>165</v>
      </c>
      <c r="B19" s="19">
        <v>5566.36</v>
      </c>
      <c r="C19" s="140">
        <v>5548.62</v>
      </c>
      <c r="D19" s="247">
        <f t="shared" si="2"/>
        <v>1.3407635315864997E-2</v>
      </c>
      <c r="E19" s="215">
        <f t="shared" si="3"/>
        <v>1.2213000690833477E-2</v>
      </c>
      <c r="F19" s="52">
        <f t="shared" si="4"/>
        <v>-3.1870019186685345E-3</v>
      </c>
      <c r="H19" s="19">
        <v>1596.973</v>
      </c>
      <c r="I19" s="140">
        <v>1652.07</v>
      </c>
      <c r="J19" s="247">
        <f t="shared" si="5"/>
        <v>1.4132729547904305E-2</v>
      </c>
      <c r="K19" s="215">
        <f t="shared" si="6"/>
        <v>1.4712895356240568E-2</v>
      </c>
      <c r="L19" s="52">
        <f t="shared" si="0"/>
        <v>3.4500896383345227E-2</v>
      </c>
      <c r="N19" s="27">
        <f t="shared" si="1"/>
        <v>2.8689718235974677</v>
      </c>
      <c r="O19" s="152">
        <f t="shared" si="1"/>
        <v>2.9774430398909999</v>
      </c>
      <c r="P19" s="52">
        <f t="shared" si="7"/>
        <v>3.7808393725358276E-2</v>
      </c>
    </row>
    <row r="20" spans="1:16" ht="20.100000000000001" customHeight="1">
      <c r="A20" s="8" t="s">
        <v>170</v>
      </c>
      <c r="B20" s="19">
        <v>6084.7400000000007</v>
      </c>
      <c r="C20" s="140">
        <v>7174.18</v>
      </c>
      <c r="D20" s="247">
        <f t="shared" si="2"/>
        <v>1.4656252005234372E-2</v>
      </c>
      <c r="E20" s="215">
        <f t="shared" si="3"/>
        <v>1.5791001239256558E-2</v>
      </c>
      <c r="F20" s="52">
        <f t="shared" si="4"/>
        <v>0.1790446263932394</v>
      </c>
      <c r="H20" s="19">
        <v>1319.5230000000001</v>
      </c>
      <c r="I20" s="140">
        <v>1631.463</v>
      </c>
      <c r="J20" s="247">
        <f t="shared" si="5"/>
        <v>1.1677380701639498E-2</v>
      </c>
      <c r="K20" s="215">
        <f t="shared" si="6"/>
        <v>1.4529374903350527E-2</v>
      </c>
      <c r="L20" s="52">
        <f t="shared" si="0"/>
        <v>0.23640360948615508</v>
      </c>
      <c r="N20" s="27">
        <f t="shared" si="1"/>
        <v>2.1685774577056702</v>
      </c>
      <c r="O20" s="152">
        <f t="shared" si="1"/>
        <v>2.2740759222656806</v>
      </c>
      <c r="P20" s="52">
        <f t="shared" si="7"/>
        <v>4.8648695570056549E-2</v>
      </c>
    </row>
    <row r="21" spans="1:16" ht="20.100000000000001" customHeight="1">
      <c r="A21" s="8" t="s">
        <v>151</v>
      </c>
      <c r="B21" s="19">
        <v>6165.22</v>
      </c>
      <c r="C21" s="140">
        <v>5875.9199999999992</v>
      </c>
      <c r="D21" s="247">
        <f t="shared" si="2"/>
        <v>1.485010337133732E-2</v>
      </c>
      <c r="E21" s="215">
        <f t="shared" si="3"/>
        <v>1.2933416780980178E-2</v>
      </c>
      <c r="F21" s="52">
        <f t="shared" si="4"/>
        <v>-4.6924521752670804E-2</v>
      </c>
      <c r="H21" s="19">
        <v>1532.4960000000001</v>
      </c>
      <c r="I21" s="140">
        <v>1532.9930000000002</v>
      </c>
      <c r="J21" s="247">
        <f t="shared" si="5"/>
        <v>1.3562127538314773E-2</v>
      </c>
      <c r="K21" s="215">
        <f t="shared" si="6"/>
        <v>1.3652427312916099E-2</v>
      </c>
      <c r="L21" s="52">
        <f t="shared" si="0"/>
        <v>3.2430753489736411E-4</v>
      </c>
      <c r="N21" s="27">
        <f t="shared" si="1"/>
        <v>2.4857117831967068</v>
      </c>
      <c r="O21" s="152">
        <f t="shared" si="1"/>
        <v>2.6089412381380281</v>
      </c>
      <c r="P21" s="52">
        <f t="shared" si="7"/>
        <v>4.9575117990084995E-2</v>
      </c>
    </row>
    <row r="22" spans="1:16" ht="20.100000000000001" customHeight="1">
      <c r="A22" s="8" t="s">
        <v>161</v>
      </c>
      <c r="B22" s="19">
        <v>3030.2000000000003</v>
      </c>
      <c r="C22" s="140">
        <v>2750.1000000000004</v>
      </c>
      <c r="D22" s="247">
        <f t="shared" si="2"/>
        <v>7.2988122460879495E-3</v>
      </c>
      <c r="E22" s="215">
        <f t="shared" si="3"/>
        <v>6.0532120058431008E-3</v>
      </c>
      <c r="F22" s="52">
        <f t="shared" si="4"/>
        <v>-9.2436142828856149E-2</v>
      </c>
      <c r="H22" s="19">
        <v>1481.3239999999998</v>
      </c>
      <c r="I22" s="140">
        <v>1506.5389999999998</v>
      </c>
      <c r="J22" s="247">
        <f t="shared" si="5"/>
        <v>1.3109270767144963E-2</v>
      </c>
      <c r="K22" s="215">
        <f t="shared" si="6"/>
        <v>1.3416835035498075E-2</v>
      </c>
      <c r="L22" s="52">
        <f t="shared" ref="L22" si="8">(I22-H22)/H22</f>
        <v>1.7021934431630029E-2</v>
      </c>
      <c r="N22" s="27">
        <f t="shared" ref="N22" si="9">(H22/B22)*10</f>
        <v>4.8885354102039456</v>
      </c>
      <c r="O22" s="152">
        <f t="shared" ref="O22" si="10">(I22/C22)*10</f>
        <v>5.4781244318388413</v>
      </c>
      <c r="P22" s="52">
        <f t="shared" ref="P22" si="11">(O22-N22)/N22</f>
        <v>0.12060647456991595</v>
      </c>
    </row>
    <row r="23" spans="1:16" ht="20.100000000000001" customHeight="1">
      <c r="A23" s="8" t="s">
        <v>153</v>
      </c>
      <c r="B23" s="19">
        <v>2327.0700000000002</v>
      </c>
      <c r="C23" s="140">
        <v>5976.920000000001</v>
      </c>
      <c r="D23" s="247">
        <f t="shared" si="2"/>
        <v>5.6051900909193731E-3</v>
      </c>
      <c r="E23" s="215">
        <f t="shared" si="3"/>
        <v>1.3155726665198993E-2</v>
      </c>
      <c r="F23" s="52">
        <f t="shared" si="4"/>
        <v>1.5684315469667869</v>
      </c>
      <c r="H23" s="19">
        <v>749.83799999999985</v>
      </c>
      <c r="I23" s="140">
        <v>1225.924</v>
      </c>
      <c r="J23" s="247">
        <f t="shared" si="5"/>
        <v>6.6358402169238093E-3</v>
      </c>
      <c r="K23" s="215">
        <f t="shared" si="6"/>
        <v>1.0917752593233859E-2</v>
      </c>
      <c r="L23" s="52">
        <f t="shared" si="0"/>
        <v>0.63491847572408999</v>
      </c>
      <c r="N23" s="27">
        <f t="shared" si="1"/>
        <v>3.222240843635988</v>
      </c>
      <c r="O23" s="152">
        <f t="shared" si="1"/>
        <v>2.0510965514010557</v>
      </c>
      <c r="P23" s="52">
        <f t="shared" si="7"/>
        <v>-0.36345647301565731</v>
      </c>
    </row>
    <row r="24" spans="1:16" ht="20.100000000000001" customHeight="1">
      <c r="A24" s="8" t="s">
        <v>186</v>
      </c>
      <c r="B24" s="19">
        <v>4916.88</v>
      </c>
      <c r="C24" s="140">
        <v>4110.54</v>
      </c>
      <c r="D24" s="247">
        <f t="shared" si="2"/>
        <v>1.1843239375798599E-2</v>
      </c>
      <c r="E24" s="215">
        <f t="shared" si="3"/>
        <v>9.0476601136316118E-3</v>
      </c>
      <c r="F24" s="52">
        <f t="shared" si="4"/>
        <v>-0.1639942402499146</v>
      </c>
      <c r="H24" s="19">
        <v>1147.675</v>
      </c>
      <c r="I24" s="140">
        <v>925.69600000000003</v>
      </c>
      <c r="J24" s="247">
        <f t="shared" si="5"/>
        <v>1.0156577715397238E-2</v>
      </c>
      <c r="K24" s="215">
        <f t="shared" si="6"/>
        <v>8.2440019973066929E-3</v>
      </c>
      <c r="L24" s="52">
        <f t="shared" si="0"/>
        <v>-0.19341625460169468</v>
      </c>
      <c r="N24" s="27">
        <f t="shared" ref="N24" si="12">(H24/B24)*10</f>
        <v>2.334152958786873</v>
      </c>
      <c r="O24" s="152">
        <f t="shared" ref="O24" si="13">(I24/C24)*10</f>
        <v>2.2520058191867736</v>
      </c>
      <c r="P24" s="52">
        <f t="shared" ref="P24" si="14">(O24-N24)/N24</f>
        <v>-3.5193554600120851E-2</v>
      </c>
    </row>
    <row r="25" spans="1:16" ht="20.100000000000001" customHeight="1">
      <c r="A25" s="8" t="s">
        <v>173</v>
      </c>
      <c r="B25" s="19">
        <v>2935.6899999999996</v>
      </c>
      <c r="C25" s="140">
        <v>4984.0499999999993</v>
      </c>
      <c r="D25" s="247">
        <f t="shared" si="2"/>
        <v>7.0711669601735624E-3</v>
      </c>
      <c r="E25" s="215">
        <f t="shared" si="3"/>
        <v>1.097033245980957E-2</v>
      </c>
      <c r="F25" s="52">
        <f t="shared" si="4"/>
        <v>0.69774397160463131</v>
      </c>
      <c r="H25" s="19">
        <v>499.47099999999995</v>
      </c>
      <c r="I25" s="140">
        <v>876.64799999999991</v>
      </c>
      <c r="J25" s="247">
        <f t="shared" si="5"/>
        <v>4.4201677548845915E-3</v>
      </c>
      <c r="K25" s="215">
        <f t="shared" si="6"/>
        <v>7.8071935742780761E-3</v>
      </c>
      <c r="L25" s="52">
        <f t="shared" si="0"/>
        <v>0.75515295182302877</v>
      </c>
      <c r="N25" s="27">
        <f t="shared" si="1"/>
        <v>1.7013751451958483</v>
      </c>
      <c r="O25" s="152">
        <f t="shared" si="1"/>
        <v>1.758906913052638</v>
      </c>
      <c r="P25" s="52">
        <f t="shared" si="7"/>
        <v>3.3814863241208991E-2</v>
      </c>
    </row>
    <row r="26" spans="1:16" ht="20.100000000000001" customHeight="1">
      <c r="A26" s="8" t="s">
        <v>167</v>
      </c>
      <c r="B26" s="19">
        <v>3998.7499999999995</v>
      </c>
      <c r="C26" s="140">
        <v>3040.85</v>
      </c>
      <c r="D26" s="247">
        <f t="shared" si="2"/>
        <v>9.6317488842466454E-3</v>
      </c>
      <c r="E26" s="215">
        <f t="shared" si="3"/>
        <v>6.6931783309581439E-3</v>
      </c>
      <c r="F26" s="52">
        <f t="shared" si="4"/>
        <v>-0.23954985933104089</v>
      </c>
      <c r="H26" s="19">
        <v>910.66600000000005</v>
      </c>
      <c r="I26" s="140">
        <v>786.85900000000015</v>
      </c>
      <c r="J26" s="247">
        <f t="shared" si="5"/>
        <v>8.0591195257977578E-3</v>
      </c>
      <c r="K26" s="215">
        <f t="shared" si="6"/>
        <v>7.0075566574758332E-3</v>
      </c>
      <c r="L26" s="52">
        <f t="shared" si="0"/>
        <v>-0.1359521493061121</v>
      </c>
      <c r="N26" s="27">
        <f t="shared" si="1"/>
        <v>2.277376680212567</v>
      </c>
      <c r="O26" s="152">
        <f t="shared" si="1"/>
        <v>2.5876284591479362</v>
      </c>
      <c r="P26" s="52">
        <f t="shared" si="7"/>
        <v>0.13623208739733417</v>
      </c>
    </row>
    <row r="27" spans="1:16" ht="20.100000000000001" customHeight="1">
      <c r="A27" s="8" t="s">
        <v>162</v>
      </c>
      <c r="B27" s="19">
        <v>2713.28</v>
      </c>
      <c r="C27" s="140">
        <v>2633.19</v>
      </c>
      <c r="D27" s="247">
        <f t="shared" si="2"/>
        <v>6.5354502313594853E-3</v>
      </c>
      <c r="E27" s="215">
        <f t="shared" si="3"/>
        <v>5.79588281213992E-3</v>
      </c>
      <c r="F27" s="52">
        <f t="shared" si="4"/>
        <v>-2.9517779219247604E-2</v>
      </c>
      <c r="H27" s="19">
        <v>805.93299999999999</v>
      </c>
      <c r="I27" s="140">
        <v>777.46600000000001</v>
      </c>
      <c r="J27" s="247">
        <f t="shared" si="5"/>
        <v>7.132264053763689E-3</v>
      </c>
      <c r="K27" s="215">
        <f t="shared" si="6"/>
        <v>6.9239051014998937E-3</v>
      </c>
      <c r="L27" s="52">
        <f t="shared" si="0"/>
        <v>-3.5321794739761228E-2</v>
      </c>
      <c r="N27" s="27">
        <f t="shared" si="1"/>
        <v>2.9703274265833235</v>
      </c>
      <c r="O27" s="152">
        <f t="shared" si="1"/>
        <v>2.9525632407839919</v>
      </c>
      <c r="P27" s="52">
        <f t="shared" si="7"/>
        <v>-5.9805480164741255E-3</v>
      </c>
    </row>
    <row r="28" spans="1:16" ht="20.100000000000001" customHeight="1">
      <c r="A28" s="8" t="s">
        <v>149</v>
      </c>
      <c r="B28" s="19">
        <v>1208.1200000000001</v>
      </c>
      <c r="C28" s="140">
        <v>2338.8599999999997</v>
      </c>
      <c r="D28" s="247">
        <f t="shared" si="2"/>
        <v>2.9099864862859792E-3</v>
      </c>
      <c r="E28" s="215">
        <f t="shared" si="3"/>
        <v>5.1480365921189016E-3</v>
      </c>
      <c r="F28" s="52">
        <f t="shared" si="4"/>
        <v>0.93595007118498119</v>
      </c>
      <c r="H28" s="19">
        <v>342.99400000000003</v>
      </c>
      <c r="I28" s="140">
        <v>693.99700000000007</v>
      </c>
      <c r="J28" s="247">
        <f t="shared" si="5"/>
        <v>3.0353934841439961E-3</v>
      </c>
      <c r="K28" s="215">
        <f t="shared" si="6"/>
        <v>6.1805524212320828E-3</v>
      </c>
      <c r="L28" s="52">
        <f t="shared" si="0"/>
        <v>1.023350262686811</v>
      </c>
      <c r="N28" s="27">
        <f t="shared" si="1"/>
        <v>2.8390722775883193</v>
      </c>
      <c r="O28" s="152">
        <f t="shared" si="1"/>
        <v>2.9672447260631256</v>
      </c>
      <c r="P28" s="52">
        <f t="shared" si="7"/>
        <v>4.5145891313370802E-2</v>
      </c>
    </row>
    <row r="29" spans="1:16" ht="20.100000000000001" customHeight="1">
      <c r="A29" s="8" t="s">
        <v>174</v>
      </c>
      <c r="B29" s="19">
        <v>2106.8599999999997</v>
      </c>
      <c r="C29" s="140">
        <v>2660.2100000000005</v>
      </c>
      <c r="D29" s="247">
        <f t="shared" si="2"/>
        <v>5.074772479965961E-3</v>
      </c>
      <c r="E29" s="215">
        <f t="shared" si="3"/>
        <v>5.8553562088883597E-3</v>
      </c>
      <c r="F29" s="52">
        <f t="shared" si="4"/>
        <v>0.26264203601568253</v>
      </c>
      <c r="H29" s="19">
        <v>544.36700000000008</v>
      </c>
      <c r="I29" s="140">
        <v>672.81299999999999</v>
      </c>
      <c r="J29" s="247">
        <f t="shared" si="5"/>
        <v>4.8174838183263112E-3</v>
      </c>
      <c r="K29" s="215">
        <f t="shared" si="6"/>
        <v>5.9918933600381858E-3</v>
      </c>
      <c r="L29" s="52">
        <f t="shared" si="0"/>
        <v>0.23595478785451707</v>
      </c>
      <c r="N29" s="27">
        <f t="shared" ref="N29:N30" si="15">(H29/B29)*10</f>
        <v>2.5837834502529837</v>
      </c>
      <c r="O29" s="152">
        <f t="shared" ref="O29:O30" si="16">(I29/C29)*10</f>
        <v>2.5291725089372639</v>
      </c>
      <c r="P29" s="52">
        <f t="shared" ref="P29:P30" si="17">(O29-N29)/N29</f>
        <v>-2.1136036501190836E-2</v>
      </c>
    </row>
    <row r="30" spans="1:16" ht="20.100000000000001" customHeight="1">
      <c r="A30" s="8" t="s">
        <v>160</v>
      </c>
      <c r="B30" s="19">
        <v>497.56</v>
      </c>
      <c r="C30" s="140">
        <v>450.65999999999997</v>
      </c>
      <c r="D30" s="247">
        <f t="shared" si="2"/>
        <v>1.1984677648879678E-3</v>
      </c>
      <c r="E30" s="215">
        <f t="shared" si="3"/>
        <v>9.9194230120841108E-4</v>
      </c>
      <c r="F30" s="52">
        <f t="shared" si="4"/>
        <v>-9.4259988745076045E-2</v>
      </c>
      <c r="H30" s="19">
        <v>675.9670000000001</v>
      </c>
      <c r="I30" s="140">
        <v>631.16300000000001</v>
      </c>
      <c r="J30" s="247">
        <f t="shared" si="5"/>
        <v>5.9821041397119619E-3</v>
      </c>
      <c r="K30" s="215">
        <f t="shared" si="6"/>
        <v>5.6209695543959189E-3</v>
      </c>
      <c r="L30" s="52">
        <f t="shared" si="0"/>
        <v>-6.6281342136524535E-2</v>
      </c>
      <c r="N30" s="27">
        <f t="shared" si="15"/>
        <v>13.585637913015518</v>
      </c>
      <c r="O30" s="152">
        <f t="shared" si="16"/>
        <v>14.00530333288954</v>
      </c>
      <c r="P30" s="52">
        <f t="shared" si="17"/>
        <v>3.0890372801115784E-2</v>
      </c>
    </row>
    <row r="31" spans="1:16" ht="20.100000000000001" customHeight="1">
      <c r="A31" s="8" t="s">
        <v>159</v>
      </c>
      <c r="B31" s="19">
        <v>1563.22</v>
      </c>
      <c r="C31" s="140">
        <v>2048.8999999999996</v>
      </c>
      <c r="D31" s="247">
        <f t="shared" si="2"/>
        <v>3.7653122827963847E-3</v>
      </c>
      <c r="E31" s="215">
        <f t="shared" si="3"/>
        <v>4.5098091264942821E-3</v>
      </c>
      <c r="F31" s="52">
        <f t="shared" si="4"/>
        <v>0.31069203311114213</v>
      </c>
      <c r="H31" s="19">
        <v>445.78199999999998</v>
      </c>
      <c r="I31" s="140">
        <v>525.51499999999999</v>
      </c>
      <c r="J31" s="247">
        <f t="shared" si="5"/>
        <v>3.9450362926135114E-3</v>
      </c>
      <c r="K31" s="215">
        <f t="shared" si="6"/>
        <v>4.6800966079734892E-3</v>
      </c>
      <c r="L31" s="52">
        <f t="shared" si="0"/>
        <v>0.17886096791705364</v>
      </c>
      <c r="N31" s="27">
        <f t="shared" si="1"/>
        <v>2.8516907409065899</v>
      </c>
      <c r="O31" s="152">
        <f t="shared" si="1"/>
        <v>2.5648640734052424</v>
      </c>
      <c r="P31" s="52">
        <f t="shared" si="7"/>
        <v>-0.10058126689086966</v>
      </c>
    </row>
    <row r="32" spans="1:16" ht="20.100000000000001" customHeight="1" thickBot="1">
      <c r="A32" s="8" t="s">
        <v>17</v>
      </c>
      <c r="B32" s="19">
        <f>B33-SUM(B7:B31)</f>
        <v>20715.940000000119</v>
      </c>
      <c r="C32" s="140">
        <f>C33-SUM(C7:C31)</f>
        <v>20091.689999999711</v>
      </c>
      <c r="D32" s="247">
        <f t="shared" si="2"/>
        <v>4.9898276206594962E-2</v>
      </c>
      <c r="E32" s="215">
        <f t="shared" si="3"/>
        <v>4.4223577006536494E-2</v>
      </c>
      <c r="F32" s="52">
        <f t="shared" si="4"/>
        <v>-3.0133800348929561E-2</v>
      </c>
      <c r="H32" s="19">
        <f>H33-SUM(H7:H31)</f>
        <v>5945.4199999999691</v>
      </c>
      <c r="I32" s="140">
        <f>I33-SUM(I7:I31)</f>
        <v>5881.2499999999854</v>
      </c>
      <c r="J32" s="247">
        <f t="shared" si="5"/>
        <v>5.2615174401007894E-2</v>
      </c>
      <c r="K32" s="215">
        <f t="shared" si="6"/>
        <v>5.2376845904767731E-2</v>
      </c>
      <c r="L32" s="52">
        <f t="shared" si="0"/>
        <v>-1.0793181978730524E-2</v>
      </c>
      <c r="N32" s="27">
        <f t="shared" si="1"/>
        <v>2.8699735565945521</v>
      </c>
      <c r="O32" s="152">
        <f t="shared" si="1"/>
        <v>2.9272052276339471</v>
      </c>
      <c r="P32" s="52">
        <f t="shared" si="7"/>
        <v>1.9941532530113212E-2</v>
      </c>
    </row>
    <row r="33" spans="1:16" ht="26.25" customHeight="1" thickBot="1">
      <c r="A33" s="12" t="s">
        <v>18</v>
      </c>
      <c r="B33" s="17">
        <v>415163.44000000006</v>
      </c>
      <c r="C33" s="145">
        <v>454320.77999999968</v>
      </c>
      <c r="D33" s="243">
        <f>SUM(D7:D32)</f>
        <v>1.0000000000000002</v>
      </c>
      <c r="E33" s="244">
        <f>SUM(E7:E32)</f>
        <v>1.0000000000000002</v>
      </c>
      <c r="F33" s="57">
        <f t="shared" si="4"/>
        <v>9.4317890804642174E-2</v>
      </c>
      <c r="G33" s="1"/>
      <c r="H33" s="17">
        <v>112998.19999999998</v>
      </c>
      <c r="I33" s="145">
        <v>112287.21199999998</v>
      </c>
      <c r="J33" s="243">
        <f>SUM(J7:J32)</f>
        <v>1</v>
      </c>
      <c r="K33" s="244">
        <f>SUM(K7:K32)</f>
        <v>0.99999999999999989</v>
      </c>
      <c r="L33" s="57">
        <f t="shared" si="0"/>
        <v>-6.2920294305572801E-3</v>
      </c>
      <c r="N33" s="29">
        <f t="shared" si="1"/>
        <v>2.7217762720147025</v>
      </c>
      <c r="O33" s="146">
        <f t="shared" si="1"/>
        <v>2.4715403068290218</v>
      </c>
      <c r="P33" s="57">
        <f t="shared" si="7"/>
        <v>-9.1938477000702193E-2</v>
      </c>
    </row>
    <row r="35" spans="1:16" ht="15.75" thickBot="1"/>
    <row r="36" spans="1:16">
      <c r="A36" s="464" t="s">
        <v>2</v>
      </c>
      <c r="B36" s="458" t="s">
        <v>1</v>
      </c>
      <c r="C36" s="451"/>
      <c r="D36" s="458" t="s">
        <v>102</v>
      </c>
      <c r="E36" s="451"/>
      <c r="F36" s="130" t="s">
        <v>0</v>
      </c>
      <c r="H36" s="467" t="s">
        <v>19</v>
      </c>
      <c r="I36" s="468"/>
      <c r="J36" s="458" t="s">
        <v>102</v>
      </c>
      <c r="K36" s="456"/>
      <c r="L36" s="130" t="s">
        <v>0</v>
      </c>
      <c r="N36" s="450" t="s">
        <v>22</v>
      </c>
      <c r="O36" s="451"/>
      <c r="P36" s="130" t="s">
        <v>0</v>
      </c>
    </row>
    <row r="37" spans="1:16">
      <c r="A37" s="465"/>
      <c r="B37" s="459" t="str">
        <f>B5</f>
        <v>jan-dez</v>
      </c>
      <c r="C37" s="453"/>
      <c r="D37" s="459" t="str">
        <f>B5</f>
        <v>jan-dez</v>
      </c>
      <c r="E37" s="453"/>
      <c r="F37" s="131" t="str">
        <f>F5</f>
        <v>2025/2024</v>
      </c>
      <c r="H37" s="448" t="str">
        <f>B5</f>
        <v>jan-dez</v>
      </c>
      <c r="I37" s="453"/>
      <c r="J37" s="459" t="str">
        <f>B5</f>
        <v>jan-dez</v>
      </c>
      <c r="K37" s="449"/>
      <c r="L37" s="131" t="str">
        <f>L5</f>
        <v>2025/2024</v>
      </c>
      <c r="N37" s="448" t="str">
        <f>B5</f>
        <v>jan-dez</v>
      </c>
      <c r="O37" s="449"/>
      <c r="P37" s="131" t="str">
        <f>P5</f>
        <v>2025/2024</v>
      </c>
    </row>
    <row r="38" spans="1:16" ht="19.5" customHeight="1" thickBot="1">
      <c r="A38" s="466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>
      <c r="A39" s="38" t="s">
        <v>152</v>
      </c>
      <c r="B39" s="39">
        <v>38013</v>
      </c>
      <c r="C39" s="147">
        <v>42319.83</v>
      </c>
      <c r="D39" s="247">
        <f t="shared" ref="D39:D61" si="18">B39/$B$62</f>
        <v>0.23427901408429003</v>
      </c>
      <c r="E39" s="246">
        <f t="shared" ref="E39:E61" si="19">C39/$C$62</f>
        <v>0.24422292448778046</v>
      </c>
      <c r="F39" s="52">
        <f>(C39-B39)/B39</f>
        <v>0.11329887143871838</v>
      </c>
      <c r="H39" s="39">
        <v>8414.4639999999999</v>
      </c>
      <c r="I39" s="147">
        <v>9090.6459999999988</v>
      </c>
      <c r="J39" s="247">
        <f t="shared" ref="J39:J61" si="20">H39/$H$62</f>
        <v>0.22234406049475466</v>
      </c>
      <c r="K39" s="246">
        <f t="shared" ref="K39:K61" si="21">I39/$I$62</f>
        <v>0.22856474632033763</v>
      </c>
      <c r="L39" s="52">
        <f t="shared" ref="L39:L62" si="22">(I39-H39)/H39</f>
        <v>8.0359485761659785E-2</v>
      </c>
      <c r="N39" s="27">
        <f t="shared" ref="N39:O62" si="23">(H39/B39)*10</f>
        <v>2.2135753557993318</v>
      </c>
      <c r="O39" s="151">
        <f t="shared" si="23"/>
        <v>2.1480818802911066</v>
      </c>
      <c r="P39" s="61">
        <f t="shared" si="7"/>
        <v>-2.9587190396134166E-2</v>
      </c>
    </row>
    <row r="40" spans="1:16" ht="20.100000000000001" customHeight="1">
      <c r="A40" s="38" t="s">
        <v>156</v>
      </c>
      <c r="B40" s="19">
        <v>25710.02</v>
      </c>
      <c r="C40" s="140">
        <v>29749.82</v>
      </c>
      <c r="D40" s="247">
        <f t="shared" si="18"/>
        <v>0.15845416404091703</v>
      </c>
      <c r="E40" s="215">
        <f t="shared" si="19"/>
        <v>0.17168282678321392</v>
      </c>
      <c r="F40" s="52">
        <f t="shared" ref="F40:F62" si="24">(C40-B40)/B40</f>
        <v>0.15712939935480405</v>
      </c>
      <c r="H40" s="19">
        <v>5741.0290000000005</v>
      </c>
      <c r="I40" s="140">
        <v>6635.8829999999998</v>
      </c>
      <c r="J40" s="247">
        <f t="shared" si="20"/>
        <v>0.15170113025358964</v>
      </c>
      <c r="K40" s="215">
        <f t="shared" si="21"/>
        <v>0.16684500909027158</v>
      </c>
      <c r="L40" s="52">
        <f t="shared" si="22"/>
        <v>0.15586996686482499</v>
      </c>
      <c r="N40" s="27">
        <f t="shared" si="23"/>
        <v>2.2329928175862954</v>
      </c>
      <c r="O40" s="152">
        <f t="shared" si="23"/>
        <v>2.2305624034027769</v>
      </c>
      <c r="P40" s="52">
        <f t="shared" si="7"/>
        <v>-1.0884111065550262E-3</v>
      </c>
    </row>
    <row r="41" spans="1:16" ht="20.100000000000001" customHeight="1">
      <c r="A41" s="38" t="s">
        <v>145</v>
      </c>
      <c r="B41" s="19">
        <v>21158.38</v>
      </c>
      <c r="C41" s="140">
        <v>23437.309999999998</v>
      </c>
      <c r="D41" s="247">
        <f t="shared" si="18"/>
        <v>0.13040182058823982</v>
      </c>
      <c r="E41" s="215">
        <f t="shared" si="19"/>
        <v>0.13525404970498939</v>
      </c>
      <c r="F41" s="52">
        <f t="shared" si="24"/>
        <v>0.10770815156925986</v>
      </c>
      <c r="H41" s="19">
        <v>5198.7310000000007</v>
      </c>
      <c r="I41" s="140">
        <v>5951.338999999999</v>
      </c>
      <c r="J41" s="247">
        <f t="shared" si="20"/>
        <v>0.13737143090278317</v>
      </c>
      <c r="K41" s="215">
        <f t="shared" si="21"/>
        <v>0.14963362216517195</v>
      </c>
      <c r="L41" s="52">
        <f t="shared" si="22"/>
        <v>0.14476763656361491</v>
      </c>
      <c r="N41" s="27">
        <f t="shared" si="23"/>
        <v>2.4570553133084863</v>
      </c>
      <c r="O41" s="152">
        <f t="shared" si="23"/>
        <v>2.5392585582560456</v>
      </c>
      <c r="P41" s="52">
        <f t="shared" si="7"/>
        <v>3.3456000970881951E-2</v>
      </c>
    </row>
    <row r="42" spans="1:16" ht="20.100000000000001" customHeight="1">
      <c r="A42" s="38" t="s">
        <v>154</v>
      </c>
      <c r="B42" s="19">
        <v>29952.579999999998</v>
      </c>
      <c r="C42" s="140">
        <v>28229.090000000004</v>
      </c>
      <c r="D42" s="247">
        <f t="shared" si="18"/>
        <v>0.18460160765214068</v>
      </c>
      <c r="E42" s="215">
        <f t="shared" si="19"/>
        <v>0.16290686695643056</v>
      </c>
      <c r="F42" s="52">
        <f t="shared" si="24"/>
        <v>-5.7540619205423853E-2</v>
      </c>
      <c r="H42" s="19">
        <v>5983.4419999999991</v>
      </c>
      <c r="I42" s="140">
        <v>5650.5160000000005</v>
      </c>
      <c r="J42" s="247">
        <f t="shared" si="20"/>
        <v>0.15810665896423773</v>
      </c>
      <c r="K42" s="215">
        <f t="shared" si="21"/>
        <v>0.14207007468105226</v>
      </c>
      <c r="L42" s="52">
        <f t="shared" si="22"/>
        <v>-5.5641217880945219E-2</v>
      </c>
      <c r="N42" s="27">
        <f t="shared" si="23"/>
        <v>1.9976382668871928</v>
      </c>
      <c r="O42" s="152">
        <f t="shared" si="23"/>
        <v>2.001664240682218</v>
      </c>
      <c r="P42" s="52">
        <f t="shared" si="7"/>
        <v>2.015366776738151E-3</v>
      </c>
    </row>
    <row r="43" spans="1:16" ht="20.100000000000001" customHeight="1">
      <c r="A43" s="38" t="s">
        <v>158</v>
      </c>
      <c r="B43" s="19">
        <v>12461.310000000001</v>
      </c>
      <c r="C43" s="140">
        <v>9762.9499999999989</v>
      </c>
      <c r="D43" s="247">
        <f t="shared" si="18"/>
        <v>7.6800658222153068E-2</v>
      </c>
      <c r="E43" s="215">
        <f t="shared" si="19"/>
        <v>5.6340873784889396E-2</v>
      </c>
      <c r="F43" s="52">
        <f t="shared" si="24"/>
        <v>-0.21653903161064142</v>
      </c>
      <c r="H43" s="19">
        <v>3842.9240000000009</v>
      </c>
      <c r="I43" s="140">
        <v>2962.6590000000001</v>
      </c>
      <c r="J43" s="247">
        <f t="shared" si="20"/>
        <v>0.10154554423582356</v>
      </c>
      <c r="K43" s="215">
        <f t="shared" si="21"/>
        <v>7.4489690036182818E-2</v>
      </c>
      <c r="L43" s="52">
        <f t="shared" si="22"/>
        <v>-0.22906125648074241</v>
      </c>
      <c r="N43" s="27">
        <f t="shared" si="23"/>
        <v>3.0838844391159519</v>
      </c>
      <c r="O43" s="152">
        <f t="shared" si="23"/>
        <v>3.034594052002725</v>
      </c>
      <c r="P43" s="52">
        <f t="shared" si="7"/>
        <v>-1.598321470416602E-2</v>
      </c>
    </row>
    <row r="44" spans="1:16" ht="20.100000000000001" customHeight="1">
      <c r="A44" s="38" t="s">
        <v>170</v>
      </c>
      <c r="B44" s="19">
        <v>6084.7400000000007</v>
      </c>
      <c r="C44" s="140">
        <v>7174.18</v>
      </c>
      <c r="D44" s="247">
        <f t="shared" si="18"/>
        <v>3.7501036176025127E-2</v>
      </c>
      <c r="E44" s="215">
        <f t="shared" si="19"/>
        <v>4.1401376621828224E-2</v>
      </c>
      <c r="F44" s="52">
        <f t="shared" si="24"/>
        <v>0.1790446263932394</v>
      </c>
      <c r="H44" s="19">
        <v>1319.5230000000001</v>
      </c>
      <c r="I44" s="140">
        <v>1631.463</v>
      </c>
      <c r="J44" s="247">
        <f t="shared" si="20"/>
        <v>3.4867117113605836E-2</v>
      </c>
      <c r="K44" s="215">
        <f t="shared" si="21"/>
        <v>4.1019629047926519E-2</v>
      </c>
      <c r="L44" s="52">
        <f t="shared" si="22"/>
        <v>0.23640360948615508</v>
      </c>
      <c r="N44" s="27">
        <f t="shared" si="23"/>
        <v>2.1685774577056702</v>
      </c>
      <c r="O44" s="152">
        <f t="shared" si="23"/>
        <v>2.2740759222656806</v>
      </c>
      <c r="P44" s="52">
        <f t="shared" si="7"/>
        <v>4.8648695570056549E-2</v>
      </c>
    </row>
    <row r="45" spans="1:16" ht="20.100000000000001" customHeight="1">
      <c r="A45" s="38" t="s">
        <v>151</v>
      </c>
      <c r="B45" s="19">
        <v>6165.22</v>
      </c>
      <c r="C45" s="140">
        <v>5875.9199999999992</v>
      </c>
      <c r="D45" s="247">
        <f t="shared" si="18"/>
        <v>3.7997044779752888E-2</v>
      </c>
      <c r="E45" s="215">
        <f t="shared" si="19"/>
        <v>3.39092658561303E-2</v>
      </c>
      <c r="F45" s="52">
        <f t="shared" si="24"/>
        <v>-4.6924521752670804E-2</v>
      </c>
      <c r="H45" s="19">
        <v>1532.4960000000001</v>
      </c>
      <c r="I45" s="140">
        <v>1532.9930000000002</v>
      </c>
      <c r="J45" s="247">
        <f t="shared" si="20"/>
        <v>4.0494722341431325E-2</v>
      </c>
      <c r="K45" s="215">
        <f t="shared" si="21"/>
        <v>3.8543812635081533E-2</v>
      </c>
      <c r="L45" s="52">
        <f t="shared" si="22"/>
        <v>3.2430753489736411E-4</v>
      </c>
      <c r="N45" s="27">
        <f t="shared" si="23"/>
        <v>2.4857117831967068</v>
      </c>
      <c r="O45" s="152">
        <f t="shared" si="23"/>
        <v>2.6089412381380281</v>
      </c>
      <c r="P45" s="52">
        <f t="shared" si="7"/>
        <v>4.9575117990084995E-2</v>
      </c>
    </row>
    <row r="46" spans="1:16" ht="20.100000000000001" customHeight="1">
      <c r="A46" s="38" t="s">
        <v>153</v>
      </c>
      <c r="B46" s="19">
        <v>2327.0700000000002</v>
      </c>
      <c r="C46" s="140">
        <v>5976.920000000001</v>
      </c>
      <c r="D46" s="247">
        <f t="shared" si="18"/>
        <v>1.4342032076003704E-2</v>
      </c>
      <c r="E46" s="215">
        <f t="shared" si="19"/>
        <v>3.4492125366040106E-2</v>
      </c>
      <c r="F46" s="52">
        <f t="shared" si="24"/>
        <v>1.5684315469667869</v>
      </c>
      <c r="H46" s="19">
        <v>749.83799999999985</v>
      </c>
      <c r="I46" s="140">
        <v>1225.924</v>
      </c>
      <c r="J46" s="247">
        <f t="shared" si="20"/>
        <v>1.9813742816329812E-2</v>
      </c>
      <c r="K46" s="215">
        <f t="shared" si="21"/>
        <v>3.0823222911552556E-2</v>
      </c>
      <c r="L46" s="52">
        <f t="shared" si="22"/>
        <v>0.63491847572408999</v>
      </c>
      <c r="N46" s="27">
        <f t="shared" si="23"/>
        <v>3.222240843635988</v>
      </c>
      <c r="O46" s="152">
        <f t="shared" si="23"/>
        <v>2.0510965514010557</v>
      </c>
      <c r="P46" s="52">
        <f t="shared" si="7"/>
        <v>-0.36345647301565731</v>
      </c>
    </row>
    <row r="47" spans="1:16" ht="20.100000000000001" customHeight="1">
      <c r="A47" s="38" t="s">
        <v>173</v>
      </c>
      <c r="B47" s="19">
        <v>2935.6899999999996</v>
      </c>
      <c r="C47" s="140">
        <v>4984.0499999999993</v>
      </c>
      <c r="D47" s="247">
        <f t="shared" si="18"/>
        <v>1.809303551040721E-2</v>
      </c>
      <c r="E47" s="215">
        <f t="shared" si="19"/>
        <v>2.8762385548177342E-2</v>
      </c>
      <c r="F47" s="52">
        <f t="shared" si="24"/>
        <v>0.69774397160463131</v>
      </c>
      <c r="H47" s="19">
        <v>499.47099999999995</v>
      </c>
      <c r="I47" s="140">
        <v>876.64799999999991</v>
      </c>
      <c r="J47" s="247">
        <f t="shared" si="20"/>
        <v>1.3198037360356595E-2</v>
      </c>
      <c r="K47" s="215">
        <f t="shared" si="21"/>
        <v>2.2041428929498667E-2</v>
      </c>
      <c r="L47" s="52">
        <f t="shared" si="22"/>
        <v>0.75515295182302877</v>
      </c>
      <c r="N47" s="27">
        <f t="shared" ref="N47:N48" si="25">(H47/B47)*10</f>
        <v>1.7013751451958483</v>
      </c>
      <c r="O47" s="152">
        <f t="shared" ref="O47:O48" si="26">(I47/C47)*10</f>
        <v>1.758906913052638</v>
      </c>
      <c r="P47" s="52">
        <f t="shared" ref="P47:P48" si="27">(O47-N47)/N47</f>
        <v>3.3814863241208991E-2</v>
      </c>
    </row>
    <row r="48" spans="1:16" ht="20.100000000000001" customHeight="1">
      <c r="A48" s="38" t="s">
        <v>167</v>
      </c>
      <c r="B48" s="19">
        <v>3998.7499999999995</v>
      </c>
      <c r="C48" s="140">
        <v>3040.85</v>
      </c>
      <c r="D48" s="247">
        <f t="shared" si="18"/>
        <v>2.4644811184846096E-2</v>
      </c>
      <c r="E48" s="215">
        <f t="shared" si="19"/>
        <v>1.7548399412962365E-2</v>
      </c>
      <c r="F48" s="52">
        <f t="shared" si="24"/>
        <v>-0.23954985933104089</v>
      </c>
      <c r="H48" s="19">
        <v>910.66600000000005</v>
      </c>
      <c r="I48" s="140">
        <v>786.85900000000015</v>
      </c>
      <c r="J48" s="247">
        <f t="shared" si="20"/>
        <v>2.4063466929624546E-2</v>
      </c>
      <c r="K48" s="215">
        <f t="shared" si="21"/>
        <v>1.978387759515381E-2</v>
      </c>
      <c r="L48" s="52">
        <f t="shared" si="22"/>
        <v>-0.1359521493061121</v>
      </c>
      <c r="N48" s="27">
        <f t="shared" si="25"/>
        <v>2.277376680212567</v>
      </c>
      <c r="O48" s="152">
        <f t="shared" si="26"/>
        <v>2.5876284591479362</v>
      </c>
      <c r="P48" s="52">
        <f t="shared" si="27"/>
        <v>0.13623208739733417</v>
      </c>
    </row>
    <row r="49" spans="1:16" ht="20.100000000000001" customHeight="1">
      <c r="A49" s="38" t="s">
        <v>162</v>
      </c>
      <c r="B49" s="19">
        <v>2713.28</v>
      </c>
      <c r="C49" s="140">
        <v>2633.19</v>
      </c>
      <c r="D49" s="247">
        <f t="shared" si="18"/>
        <v>1.6722294039792241E-2</v>
      </c>
      <c r="E49" s="215">
        <f t="shared" si="19"/>
        <v>1.5195839929696755E-2</v>
      </c>
      <c r="F49" s="52">
        <f t="shared" si="24"/>
        <v>-2.9517779219247604E-2</v>
      </c>
      <c r="H49" s="19">
        <v>805.93299999999999</v>
      </c>
      <c r="I49" s="140">
        <v>777.46600000000001</v>
      </c>
      <c r="J49" s="247">
        <f t="shared" si="20"/>
        <v>2.1295998854676795E-2</v>
      </c>
      <c r="K49" s="215">
        <f t="shared" si="21"/>
        <v>1.9547710807646414E-2</v>
      </c>
      <c r="L49" s="52">
        <f t="shared" si="22"/>
        <v>-3.5321794739761228E-2</v>
      </c>
      <c r="N49" s="27">
        <f t="shared" si="23"/>
        <v>2.9703274265833235</v>
      </c>
      <c r="O49" s="152">
        <f t="shared" si="23"/>
        <v>2.9525632407839919</v>
      </c>
      <c r="P49" s="52">
        <f t="shared" si="7"/>
        <v>-5.9805480164741255E-3</v>
      </c>
    </row>
    <row r="50" spans="1:16" ht="20.100000000000001" customHeight="1">
      <c r="A50" s="38" t="s">
        <v>174</v>
      </c>
      <c r="B50" s="19">
        <v>2106.8599999999997</v>
      </c>
      <c r="C50" s="140">
        <v>2660.2100000000005</v>
      </c>
      <c r="D50" s="247">
        <f t="shared" si="18"/>
        <v>1.2984849488691427E-2</v>
      </c>
      <c r="E50" s="215">
        <f t="shared" si="19"/>
        <v>1.5351769275813219E-2</v>
      </c>
      <c r="F50" s="52">
        <f t="shared" si="24"/>
        <v>0.26264203601568253</v>
      </c>
      <c r="H50" s="19">
        <v>544.36700000000008</v>
      </c>
      <c r="I50" s="140">
        <v>672.81299999999999</v>
      </c>
      <c r="J50" s="247">
        <f t="shared" si="20"/>
        <v>1.4384370671661099E-2</v>
      </c>
      <c r="K50" s="215">
        <f t="shared" si="21"/>
        <v>1.6916436154925111E-2</v>
      </c>
      <c r="L50" s="52">
        <f t="shared" si="22"/>
        <v>0.23595478785451707</v>
      </c>
      <c r="N50" s="27">
        <f t="shared" si="23"/>
        <v>2.5837834502529837</v>
      </c>
      <c r="O50" s="152">
        <f t="shared" si="23"/>
        <v>2.5291725089372639</v>
      </c>
      <c r="P50" s="52">
        <f t="shared" si="7"/>
        <v>-2.1136036501190836E-2</v>
      </c>
    </row>
    <row r="51" spans="1:16" ht="20.100000000000001" customHeight="1">
      <c r="A51" s="38" t="s">
        <v>159</v>
      </c>
      <c r="B51" s="19">
        <v>1563.22</v>
      </c>
      <c r="C51" s="140">
        <v>2048.8999999999996</v>
      </c>
      <c r="D51" s="247">
        <f t="shared" si="18"/>
        <v>9.6343261620194104E-3</v>
      </c>
      <c r="E51" s="215">
        <f t="shared" si="19"/>
        <v>1.1823968810437407E-2</v>
      </c>
      <c r="F51" s="52">
        <f t="shared" si="24"/>
        <v>0.31069203311114213</v>
      </c>
      <c r="H51" s="19">
        <v>445.78199999999998</v>
      </c>
      <c r="I51" s="140">
        <v>525.51499999999999</v>
      </c>
      <c r="J51" s="247">
        <f t="shared" si="20"/>
        <v>1.1779357541427799E-2</v>
      </c>
      <c r="K51" s="215">
        <f t="shared" si="21"/>
        <v>1.3212944675497456E-2</v>
      </c>
      <c r="L51" s="52">
        <f t="shared" si="22"/>
        <v>0.17886096791705364</v>
      </c>
      <c r="N51" s="27">
        <f t="shared" si="23"/>
        <v>2.8516907409065899</v>
      </c>
      <c r="O51" s="152">
        <f t="shared" si="23"/>
        <v>2.5648640734052424</v>
      </c>
      <c r="P51" s="52">
        <f t="shared" si="7"/>
        <v>-0.10058126689086966</v>
      </c>
    </row>
    <row r="52" spans="1:16" ht="20.100000000000001" customHeight="1">
      <c r="A52" s="38" t="s">
        <v>176</v>
      </c>
      <c r="B52" s="19">
        <v>3030.13</v>
      </c>
      <c r="C52" s="140">
        <v>1880.43</v>
      </c>
      <c r="D52" s="247">
        <f t="shared" si="18"/>
        <v>1.8675081391819372E-2</v>
      </c>
      <c r="E52" s="215">
        <f t="shared" si="19"/>
        <v>1.0851747606135397E-2</v>
      </c>
      <c r="F52" s="52">
        <f t="shared" si="24"/>
        <v>-0.37942266503417343</v>
      </c>
      <c r="H52" s="19">
        <v>694.822</v>
      </c>
      <c r="I52" s="140">
        <v>435.60600000000005</v>
      </c>
      <c r="J52" s="247">
        <f t="shared" si="20"/>
        <v>1.8359998307805041E-2</v>
      </c>
      <c r="K52" s="215">
        <f t="shared" si="21"/>
        <v>1.0952376199185076E-2</v>
      </c>
      <c r="L52" s="52">
        <f t="shared" si="22"/>
        <v>-0.37306821027543741</v>
      </c>
      <c r="N52" s="27">
        <f t="shared" si="23"/>
        <v>2.2930435327857221</v>
      </c>
      <c r="O52" s="152">
        <f t="shared" si="23"/>
        <v>2.3165233483830825</v>
      </c>
      <c r="P52" s="52">
        <f t="shared" si="7"/>
        <v>1.023958562567528E-2</v>
      </c>
    </row>
    <row r="53" spans="1:16" ht="20.100000000000001" customHeight="1">
      <c r="A53" s="38" t="s">
        <v>163</v>
      </c>
      <c r="B53" s="19">
        <v>1234.3800000000001</v>
      </c>
      <c r="C53" s="140">
        <v>1283.92</v>
      </c>
      <c r="D53" s="247">
        <f t="shared" si="18"/>
        <v>7.60764289599258E-3</v>
      </c>
      <c r="E53" s="215">
        <f t="shared" si="19"/>
        <v>7.4093562570632038E-3</v>
      </c>
      <c r="F53" s="52">
        <f t="shared" si="24"/>
        <v>4.0133508319966267E-2</v>
      </c>
      <c r="H53" s="19">
        <v>387.63399999999996</v>
      </c>
      <c r="I53" s="140">
        <v>388.30699999999996</v>
      </c>
      <c r="J53" s="247">
        <f t="shared" si="20"/>
        <v>1.0242852966727735E-2</v>
      </c>
      <c r="K53" s="215">
        <f t="shared" si="21"/>
        <v>9.7631445498385198E-3</v>
      </c>
      <c r="L53" s="52">
        <f t="shared" si="22"/>
        <v>1.7361738134425821E-3</v>
      </c>
      <c r="N53" s="27">
        <f t="shared" si="23"/>
        <v>3.1403133556927361</v>
      </c>
      <c r="O53" s="152">
        <f t="shared" si="23"/>
        <v>3.0243862545953015</v>
      </c>
      <c r="P53" s="52">
        <f t="shared" si="7"/>
        <v>-3.6915774945606231E-2</v>
      </c>
    </row>
    <row r="54" spans="1:16" ht="20.100000000000001" customHeight="1">
      <c r="A54" s="38" t="s">
        <v>172</v>
      </c>
      <c r="B54" s="19">
        <v>891.11999999999989</v>
      </c>
      <c r="C54" s="140">
        <v>484.59999999999997</v>
      </c>
      <c r="D54" s="247">
        <f t="shared" si="18"/>
        <v>5.4920873130453402E-3</v>
      </c>
      <c r="E54" s="215">
        <f t="shared" si="19"/>
        <v>2.7965714703196681E-3</v>
      </c>
      <c r="F54" s="52">
        <f t="shared" si="24"/>
        <v>-0.45618996319238708</v>
      </c>
      <c r="H54" s="19">
        <v>236.68499999999997</v>
      </c>
      <c r="I54" s="140">
        <v>138.572</v>
      </c>
      <c r="J54" s="247">
        <f t="shared" si="20"/>
        <v>6.2541718590989276E-3</v>
      </c>
      <c r="K54" s="215">
        <f t="shared" si="21"/>
        <v>3.484094972689711E-3</v>
      </c>
      <c r="L54" s="52">
        <f t="shared" si="22"/>
        <v>-0.41452986036292955</v>
      </c>
      <c r="N54" s="27">
        <f t="shared" si="23"/>
        <v>2.6560395906275245</v>
      </c>
      <c r="O54" s="152">
        <f t="shared" si="23"/>
        <v>2.8595130004127118</v>
      </c>
      <c r="P54" s="52">
        <f t="shared" si="7"/>
        <v>7.6607822602943229E-2</v>
      </c>
    </row>
    <row r="55" spans="1:16" ht="20.100000000000001" customHeight="1">
      <c r="A55" s="38" t="s">
        <v>171</v>
      </c>
      <c r="B55" s="19">
        <v>415.70999999999992</v>
      </c>
      <c r="C55" s="140">
        <v>445.41</v>
      </c>
      <c r="D55" s="247">
        <f t="shared" si="18"/>
        <v>2.5620742626201614E-3</v>
      </c>
      <c r="E55" s="215">
        <f t="shared" si="19"/>
        <v>2.5704104387021943E-3</v>
      </c>
      <c r="F55" s="52">
        <f t="shared" si="24"/>
        <v>7.1444035505520934E-2</v>
      </c>
      <c r="H55" s="19">
        <v>120.628</v>
      </c>
      <c r="I55" s="140">
        <v>126.72200000000001</v>
      </c>
      <c r="J55" s="247">
        <f t="shared" si="20"/>
        <v>3.1874780531904665E-3</v>
      </c>
      <c r="K55" s="215">
        <f t="shared" si="21"/>
        <v>3.1861522033974077E-3</v>
      </c>
      <c r="L55" s="52">
        <f t="shared" si="22"/>
        <v>5.0518950824021025E-2</v>
      </c>
      <c r="N55" s="27">
        <f t="shared" ref="N55:N56" si="28">(H55/B55)*10</f>
        <v>2.901734382141397</v>
      </c>
      <c r="O55" s="152">
        <f t="shared" ref="O55:O56" si="29">(I55/C55)*10</f>
        <v>2.8450640982465591</v>
      </c>
      <c r="P55" s="52">
        <f t="shared" ref="P55:P56" si="30">(O55-N55)/N55</f>
        <v>-1.9529797159799585E-2</v>
      </c>
    </row>
    <row r="56" spans="1:16" ht="20.100000000000001" customHeight="1">
      <c r="A56" s="38" t="s">
        <v>175</v>
      </c>
      <c r="B56" s="19">
        <v>609.65</v>
      </c>
      <c r="C56" s="140">
        <v>416.59999999999997</v>
      </c>
      <c r="D56" s="247">
        <f t="shared" si="18"/>
        <v>3.7573514570406813E-3</v>
      </c>
      <c r="E56" s="215">
        <f t="shared" si="19"/>
        <v>2.4041512062219846E-3</v>
      </c>
      <c r="F56" s="52">
        <f t="shared" si="24"/>
        <v>-0.31665709833511035</v>
      </c>
      <c r="H56" s="19">
        <v>144.24600000000001</v>
      </c>
      <c r="I56" s="140">
        <v>117.455</v>
      </c>
      <c r="J56" s="247">
        <f t="shared" si="20"/>
        <v>3.811560825517393E-3</v>
      </c>
      <c r="K56" s="215">
        <f t="shared" si="21"/>
        <v>2.9531534149559073E-3</v>
      </c>
      <c r="L56" s="52">
        <f t="shared" ref="L56:L57" si="31">(I56-H56)/H56</f>
        <v>-0.18573132010593021</v>
      </c>
      <c r="N56" s="27">
        <f t="shared" si="28"/>
        <v>2.3660460920200115</v>
      </c>
      <c r="O56" s="152">
        <f t="shared" si="29"/>
        <v>2.8193710993759002</v>
      </c>
      <c r="P56" s="52">
        <f t="shared" si="30"/>
        <v>0.19159601703653314</v>
      </c>
    </row>
    <row r="57" spans="1:16" ht="20.100000000000001" customHeight="1">
      <c r="A57" s="38" t="s">
        <v>177</v>
      </c>
      <c r="B57" s="19">
        <v>318.60000000000002</v>
      </c>
      <c r="C57" s="140">
        <v>228.97999999999996</v>
      </c>
      <c r="D57" s="247">
        <f t="shared" si="18"/>
        <v>1.9635728273815485E-3</v>
      </c>
      <c r="E57" s="215">
        <f t="shared" si="19"/>
        <v>1.3214175304865818E-3</v>
      </c>
      <c r="F57" s="52">
        <f t="shared" si="24"/>
        <v>-0.2812931575643442</v>
      </c>
      <c r="H57" s="19">
        <v>104.464</v>
      </c>
      <c r="I57" s="140">
        <v>72.807000000000002</v>
      </c>
      <c r="J57" s="247">
        <f t="shared" si="20"/>
        <v>2.7603600105157084E-3</v>
      </c>
      <c r="K57" s="215">
        <f t="shared" si="21"/>
        <v>1.83057546024175E-3</v>
      </c>
      <c r="L57" s="52">
        <f t="shared" si="31"/>
        <v>-0.30304219635472507</v>
      </c>
      <c r="N57" s="27">
        <f t="shared" ref="N57:N58" si="32">(H57/B57)*10</f>
        <v>3.2788449466415566</v>
      </c>
      <c r="O57" s="152">
        <f t="shared" ref="O57:O58" si="33">(I57/C57)*10</f>
        <v>3.1796226744693867</v>
      </c>
      <c r="P57" s="52">
        <f t="shared" ref="P57:P58" si="34">(O57-N57)/N57</f>
        <v>-3.0261349282100353E-2</v>
      </c>
    </row>
    <row r="58" spans="1:16" ht="20.100000000000001" customHeight="1">
      <c r="A58" s="38" t="s">
        <v>188</v>
      </c>
      <c r="B58" s="19">
        <v>6.5699999999999985</v>
      </c>
      <c r="C58" s="140">
        <v>192.23999999999998</v>
      </c>
      <c r="D58" s="247">
        <f t="shared" si="18"/>
        <v>4.0491756044873729E-5</v>
      </c>
      <c r="E58" s="215">
        <f t="shared" si="19"/>
        <v>1.1093951701490982E-3</v>
      </c>
      <c r="F58" s="52">
        <f t="shared" si="24"/>
        <v>28.260273972602743</v>
      </c>
      <c r="H58" s="19">
        <v>2.3040000000000003</v>
      </c>
      <c r="I58" s="140">
        <v>48.237000000000002</v>
      </c>
      <c r="J58" s="247">
        <f t="shared" si="20"/>
        <v>6.0880968220900915E-5</v>
      </c>
      <c r="K58" s="215">
        <f t="shared" si="21"/>
        <v>1.2128156423926448E-3</v>
      </c>
      <c r="L58" s="52">
        <f t="shared" si="22"/>
        <v>19.936197916666664</v>
      </c>
      <c r="N58" s="27">
        <f t="shared" si="32"/>
        <v>3.5068493150684943</v>
      </c>
      <c r="O58" s="152">
        <f t="shared" si="33"/>
        <v>2.5092072409488142</v>
      </c>
      <c r="P58" s="52">
        <f t="shared" si="34"/>
        <v>-0.28448387269818992</v>
      </c>
    </row>
    <row r="59" spans="1:16" ht="20.100000000000001" customHeight="1">
      <c r="A59" s="38" t="s">
        <v>164</v>
      </c>
      <c r="B59" s="19">
        <v>195.76000000000002</v>
      </c>
      <c r="C59" s="140">
        <v>144.83000000000001</v>
      </c>
      <c r="D59" s="247">
        <f t="shared" ref="D59" si="35">B59/$B$62</f>
        <v>1.2064940887891147E-3</v>
      </c>
      <c r="E59" s="215">
        <f t="shared" ref="E59" si="36">C59/$C$62</f>
        <v>8.3579745366569864E-4</v>
      </c>
      <c r="F59" s="52">
        <f t="shared" si="24"/>
        <v>-0.26016550878626893</v>
      </c>
      <c r="H59" s="19">
        <v>71.631</v>
      </c>
      <c r="I59" s="140">
        <v>43.459999999999994</v>
      </c>
      <c r="J59" s="247">
        <f t="shared" ref="J59:J60" si="37">H59/$H$62</f>
        <v>1.8927797893365248E-3</v>
      </c>
      <c r="K59" s="215">
        <f t="shared" ref="K59:K60" si="38">I59/$I$62</f>
        <v>1.0927082492357388E-3</v>
      </c>
      <c r="L59" s="52">
        <f t="shared" si="22"/>
        <v>-0.39327944604989468</v>
      </c>
      <c r="N59" s="27">
        <f t="shared" ref="N59:N60" si="39">(H59/B59)*10</f>
        <v>3.6591234164282795</v>
      </c>
      <c r="O59" s="152">
        <f t="shared" ref="O59:O60" si="40">(I59/C59)*10</f>
        <v>3.0007595111510037</v>
      </c>
      <c r="P59" s="52">
        <f t="shared" ref="P59:P60" si="41">(O59-N59)/N59</f>
        <v>-0.17992394088743632</v>
      </c>
    </row>
    <row r="60" spans="1:16" ht="20.100000000000001" customHeight="1">
      <c r="A60" s="38" t="s">
        <v>228</v>
      </c>
      <c r="B60" s="19">
        <v>52.569999999999993</v>
      </c>
      <c r="C60" s="140">
        <v>119.85</v>
      </c>
      <c r="D60" s="247">
        <f t="shared" si="18"/>
        <v>3.239956796467294E-4</v>
      </c>
      <c r="E60" s="215">
        <f t="shared" si="19"/>
        <v>6.9164071547216717E-4</v>
      </c>
      <c r="F60" s="52">
        <f t="shared" si="24"/>
        <v>1.2798173863420204</v>
      </c>
      <c r="H60" s="19">
        <v>16.316000000000003</v>
      </c>
      <c r="I60" s="140">
        <v>32.062999999999995</v>
      </c>
      <c r="J60" s="247">
        <f t="shared" si="37"/>
        <v>4.3113449543933133E-4</v>
      </c>
      <c r="K60" s="215">
        <f t="shared" si="38"/>
        <v>8.0615519087081213E-4</v>
      </c>
      <c r="L60" s="52">
        <f t="shared" si="22"/>
        <v>0.96512625643540029</v>
      </c>
      <c r="N60" s="27">
        <f t="shared" si="39"/>
        <v>3.1036712954156371</v>
      </c>
      <c r="O60" s="152">
        <f t="shared" si="40"/>
        <v>2.6752607425949098</v>
      </c>
      <c r="P60" s="52">
        <f t="shared" si="41"/>
        <v>-0.1380334810111892</v>
      </c>
    </row>
    <row r="61" spans="1:16" ht="20.100000000000001" customHeight="1" thickBot="1">
      <c r="A61" s="8" t="s">
        <v>17</v>
      </c>
      <c r="B61" s="19">
        <f>B62-SUM(B39:B60)</f>
        <v>310.63999999998487</v>
      </c>
      <c r="C61" s="140">
        <f>C62-SUM(C39:C60)</f>
        <v>193.52999999999884</v>
      </c>
      <c r="D61" s="247">
        <f t="shared" si="18"/>
        <v>1.9145143223407862E-3</v>
      </c>
      <c r="E61" s="215">
        <f t="shared" si="19"/>
        <v>1.116839613394474E-3</v>
      </c>
      <c r="F61" s="52">
        <f t="shared" si="24"/>
        <v>-0.37699587947460639</v>
      </c>
      <c r="H61" s="19">
        <f>H62-SUM(H39:H60)</f>
        <v>76.942999999999302</v>
      </c>
      <c r="I61" s="140">
        <f>I62-SUM(I39:I60)</f>
        <v>48.786000000000058</v>
      </c>
      <c r="J61" s="247">
        <f t="shared" si="20"/>
        <v>2.0331442438458057E-3</v>
      </c>
      <c r="K61" s="215">
        <f t="shared" si="21"/>
        <v>1.2266190668940365E-3</v>
      </c>
      <c r="L61" s="52">
        <f t="shared" si="22"/>
        <v>-0.36594621992903187</v>
      </c>
      <c r="N61" s="27">
        <f t="shared" si="23"/>
        <v>2.4769186196241004</v>
      </c>
      <c r="O61" s="152">
        <f t="shared" si="23"/>
        <v>2.5208494807006847</v>
      </c>
      <c r="P61" s="52">
        <f t="shared" si="7"/>
        <v>1.7736093841973409E-2</v>
      </c>
    </row>
    <row r="62" spans="1:16" ht="26.25" customHeight="1" thickBot="1">
      <c r="A62" s="12" t="s">
        <v>18</v>
      </c>
      <c r="B62" s="17">
        <v>162255.25</v>
      </c>
      <c r="C62" s="145">
        <v>173283.61000000002</v>
      </c>
      <c r="D62" s="253">
        <f>SUM(D39:D61)</f>
        <v>0.99999999999999978</v>
      </c>
      <c r="E62" s="254">
        <f>SUM(E39:E61)</f>
        <v>0.99999999999999956</v>
      </c>
      <c r="F62" s="57">
        <f t="shared" si="24"/>
        <v>6.7969202845516649E-2</v>
      </c>
      <c r="G62" s="1"/>
      <c r="H62" s="17">
        <v>37844.338999999985</v>
      </c>
      <c r="I62" s="145">
        <v>39772.739000000001</v>
      </c>
      <c r="J62" s="253">
        <f>SUM(J39:J61)</f>
        <v>1.0000000000000002</v>
      </c>
      <c r="K62" s="254">
        <f>SUM(K39:K61)</f>
        <v>1</v>
      </c>
      <c r="L62" s="57">
        <f t="shared" si="22"/>
        <v>5.095610204738988E-2</v>
      </c>
      <c r="M62" s="1"/>
      <c r="N62" s="29">
        <f t="shared" si="23"/>
        <v>2.3323953462214622</v>
      </c>
      <c r="O62" s="146">
        <f t="shared" si="23"/>
        <v>2.2952395209217995</v>
      </c>
      <c r="P62" s="57">
        <f t="shared" si="7"/>
        <v>-1.5930329032707087E-2</v>
      </c>
    </row>
    <row r="64" spans="1:16" ht="15.75" thickBot="1"/>
    <row r="65" spans="1:16">
      <c r="A65" s="464" t="s">
        <v>15</v>
      </c>
      <c r="B65" s="458" t="s">
        <v>1</v>
      </c>
      <c r="C65" s="451"/>
      <c r="D65" s="458" t="s">
        <v>102</v>
      </c>
      <c r="E65" s="451"/>
      <c r="F65" s="130" t="s">
        <v>0</v>
      </c>
      <c r="H65" s="467" t="s">
        <v>19</v>
      </c>
      <c r="I65" s="468"/>
      <c r="J65" s="458" t="s">
        <v>102</v>
      </c>
      <c r="K65" s="456"/>
      <c r="L65" s="130" t="s">
        <v>0</v>
      </c>
      <c r="N65" s="450" t="s">
        <v>22</v>
      </c>
      <c r="O65" s="451"/>
      <c r="P65" s="130" t="s">
        <v>0</v>
      </c>
    </row>
    <row r="66" spans="1:16">
      <c r="A66" s="465"/>
      <c r="B66" s="459" t="str">
        <f>B5</f>
        <v>jan-dez</v>
      </c>
      <c r="C66" s="453"/>
      <c r="D66" s="459" t="str">
        <f>B5</f>
        <v>jan-dez</v>
      </c>
      <c r="E66" s="453"/>
      <c r="F66" s="131" t="str">
        <f>F37</f>
        <v>2025/2024</v>
      </c>
      <c r="H66" s="448" t="str">
        <f>B5</f>
        <v>jan-dez</v>
      </c>
      <c r="I66" s="453"/>
      <c r="J66" s="459" t="str">
        <f>B5</f>
        <v>jan-dez</v>
      </c>
      <c r="K66" s="449"/>
      <c r="L66" s="131" t="str">
        <f>L37</f>
        <v>2025/2024</v>
      </c>
      <c r="N66" s="448" t="str">
        <f>B5</f>
        <v>jan-dez</v>
      </c>
      <c r="O66" s="449"/>
      <c r="P66" s="131" t="str">
        <f>P37</f>
        <v>2025/2024</v>
      </c>
    </row>
    <row r="67" spans="1:16" ht="19.5" customHeight="1" thickBot="1">
      <c r="A67" s="466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>
      <c r="A68" s="38" t="s">
        <v>146</v>
      </c>
      <c r="B68" s="39">
        <v>67114.350000000006</v>
      </c>
      <c r="C68" s="147">
        <v>73144.750000000015</v>
      </c>
      <c r="D68" s="247">
        <f>B68/$B$96</f>
        <v>0.26537040971271042</v>
      </c>
      <c r="E68" s="246">
        <f>C68/$C$96</f>
        <v>0.26026717391155074</v>
      </c>
      <c r="F68" s="61">
        <f t="shared" ref="F68:F94" si="42">(C68-B68)/B68</f>
        <v>8.9852617212265451E-2</v>
      </c>
      <c r="H68" s="19">
        <v>20052.648000000001</v>
      </c>
      <c r="I68" s="147">
        <v>20641.2</v>
      </c>
      <c r="J68" s="245">
        <f>H68/$H$96</f>
        <v>0.26682126151842006</v>
      </c>
      <c r="K68" s="246">
        <f>I68/$I$96</f>
        <v>0.28464938302730275</v>
      </c>
      <c r="L68" s="61">
        <f t="shared" ref="L68:L96" si="43">(I68-H68)/H68</f>
        <v>2.9350338169801798E-2</v>
      </c>
      <c r="N68" s="41">
        <f t="shared" ref="N68:O96" si="44">(H68/B68)*10</f>
        <v>2.9878331534165197</v>
      </c>
      <c r="O68" s="149">
        <f t="shared" si="44"/>
        <v>2.8219660331055878</v>
      </c>
      <c r="P68" s="61">
        <f t="shared" si="7"/>
        <v>-5.5514184291471085E-2</v>
      </c>
    </row>
    <row r="69" spans="1:16" ht="20.100000000000001" customHeight="1">
      <c r="A69" s="38" t="s">
        <v>155</v>
      </c>
      <c r="B69" s="19">
        <v>63407.9</v>
      </c>
      <c r="C69" s="140">
        <v>79708.060000000012</v>
      </c>
      <c r="D69" s="247">
        <f t="shared" ref="D69:D95" si="45">B69/$B$96</f>
        <v>0.25071509151206217</v>
      </c>
      <c r="E69" s="215">
        <f t="shared" ref="E69:E95" si="46">C69/$C$96</f>
        <v>0.28362105980500746</v>
      </c>
      <c r="F69" s="52">
        <f t="shared" si="42"/>
        <v>0.25706828328962178</v>
      </c>
      <c r="H69" s="19">
        <v>19758.23</v>
      </c>
      <c r="I69" s="140">
        <v>15042.298999999999</v>
      </c>
      <c r="J69" s="214">
        <f t="shared" ref="J69:J96" si="47">H69/$H$96</f>
        <v>0.26290372493304087</v>
      </c>
      <c r="K69" s="215">
        <f t="shared" ref="K69:K96" si="48">I69/$I$96</f>
        <v>0.20743857574473445</v>
      </c>
      <c r="L69" s="52">
        <f t="shared" si="43"/>
        <v>-0.23868185561156038</v>
      </c>
      <c r="N69" s="40">
        <f t="shared" si="44"/>
        <v>3.1160517853453591</v>
      </c>
      <c r="O69" s="143">
        <f t="shared" si="44"/>
        <v>1.8871741452495516</v>
      </c>
      <c r="P69" s="52">
        <f t="shared" si="7"/>
        <v>-0.39437009547632024</v>
      </c>
    </row>
    <row r="70" spans="1:16" ht="20.100000000000001" customHeight="1">
      <c r="A70" s="38" t="s">
        <v>147</v>
      </c>
      <c r="B70" s="19">
        <v>41431.020000000004</v>
      </c>
      <c r="C70" s="140">
        <v>40992.850000000006</v>
      </c>
      <c r="D70" s="247">
        <f t="shared" si="45"/>
        <v>0.16381841964074001</v>
      </c>
      <c r="E70" s="215">
        <f t="shared" si="46"/>
        <v>0.14586273410026163</v>
      </c>
      <c r="F70" s="52">
        <f t="shared" si="42"/>
        <v>-1.0575892169683444E-2</v>
      </c>
      <c r="H70" s="19">
        <v>10213.485999999999</v>
      </c>
      <c r="I70" s="140">
        <v>10109.346999999998</v>
      </c>
      <c r="J70" s="214">
        <f t="shared" si="47"/>
        <v>0.13590101511883723</v>
      </c>
      <c r="K70" s="215">
        <f t="shared" si="48"/>
        <v>0.13941143859654059</v>
      </c>
      <c r="L70" s="52">
        <f t="shared" si="43"/>
        <v>-1.0196224873662238E-2</v>
      </c>
      <c r="N70" s="40">
        <f t="shared" si="44"/>
        <v>2.4651785063462106</v>
      </c>
      <c r="O70" s="143">
        <f t="shared" si="44"/>
        <v>2.4661244582896766</v>
      </c>
      <c r="P70" s="52">
        <f t="shared" si="7"/>
        <v>3.8372553591183148E-4</v>
      </c>
    </row>
    <row r="71" spans="1:16" ht="20.100000000000001" customHeight="1">
      <c r="A71" s="38" t="s">
        <v>148</v>
      </c>
      <c r="B71" s="19">
        <v>23717.270000000004</v>
      </c>
      <c r="C71" s="140">
        <v>27142.3</v>
      </c>
      <c r="D71" s="247">
        <f t="shared" si="45"/>
        <v>9.3778180928027699E-2</v>
      </c>
      <c r="E71" s="215">
        <f t="shared" si="46"/>
        <v>9.6579039704961483E-2</v>
      </c>
      <c r="F71" s="52">
        <f t="shared" si="42"/>
        <v>0.1444108027610258</v>
      </c>
      <c r="H71" s="19">
        <v>6861.1930000000011</v>
      </c>
      <c r="I71" s="140">
        <v>7701.3360000000011</v>
      </c>
      <c r="J71" s="214">
        <f t="shared" si="47"/>
        <v>9.1295282886397502E-2</v>
      </c>
      <c r="K71" s="215">
        <f t="shared" si="48"/>
        <v>0.10620412286523827</v>
      </c>
      <c r="L71" s="52">
        <f t="shared" si="43"/>
        <v>0.12244853045235718</v>
      </c>
      <c r="N71" s="40">
        <f t="shared" si="44"/>
        <v>2.892910103059922</v>
      </c>
      <c r="O71" s="143">
        <f t="shared" si="44"/>
        <v>2.8373925570051179</v>
      </c>
      <c r="P71" s="52">
        <f t="shared" si="7"/>
        <v>-1.919089915586434E-2</v>
      </c>
    </row>
    <row r="72" spans="1:16" ht="20.100000000000001" customHeight="1">
      <c r="A72" s="38" t="s">
        <v>150</v>
      </c>
      <c r="B72" s="19">
        <v>14319.880000000001</v>
      </c>
      <c r="C72" s="140">
        <v>14711.39</v>
      </c>
      <c r="D72" s="247">
        <f t="shared" si="45"/>
        <v>5.6620863088696349E-2</v>
      </c>
      <c r="E72" s="215">
        <f t="shared" si="46"/>
        <v>5.2346776762660988E-2</v>
      </c>
      <c r="F72" s="52">
        <f t="shared" si="42"/>
        <v>2.734031290764995E-2</v>
      </c>
      <c r="H72" s="19">
        <v>5362.3980000000001</v>
      </c>
      <c r="I72" s="140">
        <v>5322.1290000000008</v>
      </c>
      <c r="J72" s="214">
        <f t="shared" si="47"/>
        <v>7.1352262261016722E-2</v>
      </c>
      <c r="K72" s="215">
        <f t="shared" si="48"/>
        <v>7.339402439013798E-2</v>
      </c>
      <c r="L72" s="52">
        <f t="shared" si="43"/>
        <v>-7.5095134676686293E-3</v>
      </c>
      <c r="N72" s="40">
        <f t="shared" si="44"/>
        <v>3.7447227211401213</v>
      </c>
      <c r="O72" s="143">
        <f t="shared" si="44"/>
        <v>3.6176928216844235</v>
      </c>
      <c r="P72" s="52">
        <f t="shared" ref="P72:P86" si="49">(O72-N72)/N72</f>
        <v>-3.3922377947658067E-2</v>
      </c>
    </row>
    <row r="73" spans="1:16" ht="20.100000000000001" customHeight="1">
      <c r="A73" s="38" t="s">
        <v>157</v>
      </c>
      <c r="B73" s="19">
        <v>6596.23</v>
      </c>
      <c r="C73" s="140">
        <v>6167.41</v>
      </c>
      <c r="D73" s="247">
        <f t="shared" si="45"/>
        <v>2.6081519938124582E-2</v>
      </c>
      <c r="E73" s="215">
        <f t="shared" si="46"/>
        <v>2.1945175437113898E-2</v>
      </c>
      <c r="F73" s="52">
        <f t="shared" si="42"/>
        <v>-6.500986169372501E-2</v>
      </c>
      <c r="H73" s="19">
        <v>2102.123</v>
      </c>
      <c r="I73" s="140">
        <v>2000.6690000000003</v>
      </c>
      <c r="J73" s="214">
        <f t="shared" si="47"/>
        <v>2.7970924873706737E-2</v>
      </c>
      <c r="K73" s="215">
        <f t="shared" si="48"/>
        <v>2.7589926772273458E-2</v>
      </c>
      <c r="L73" s="52">
        <f t="shared" si="43"/>
        <v>-4.8262637343295195E-2</v>
      </c>
      <c r="N73" s="40">
        <f t="shared" si="44"/>
        <v>3.1868552188143835</v>
      </c>
      <c r="O73" s="143">
        <f t="shared" si="44"/>
        <v>3.2439370821787432</v>
      </c>
      <c r="P73" s="52">
        <f t="shared" si="49"/>
        <v>1.791165881253811E-2</v>
      </c>
    </row>
    <row r="74" spans="1:16" ht="20.100000000000001" customHeight="1">
      <c r="A74" s="38" t="s">
        <v>168</v>
      </c>
      <c r="B74" s="19">
        <v>7451.6100000000006</v>
      </c>
      <c r="C74" s="140">
        <v>9270.33</v>
      </c>
      <c r="D74" s="247">
        <f t="shared" si="45"/>
        <v>2.9463695896918173E-2</v>
      </c>
      <c r="E74" s="215">
        <f t="shared" si="46"/>
        <v>3.2986134894540831E-2</v>
      </c>
      <c r="F74" s="52">
        <f t="shared" si="42"/>
        <v>0.24407074444314708</v>
      </c>
      <c r="H74" s="19">
        <v>1469.1030000000003</v>
      </c>
      <c r="I74" s="140">
        <v>1858.7929999999999</v>
      </c>
      <c r="J74" s="214">
        <f t="shared" si="47"/>
        <v>1.9547937796569086E-2</v>
      </c>
      <c r="K74" s="215">
        <f t="shared" si="48"/>
        <v>2.5633407002764817E-2</v>
      </c>
      <c r="L74" s="52">
        <f t="shared" si="43"/>
        <v>0.26525709905976608</v>
      </c>
      <c r="N74" s="40">
        <f t="shared" si="44"/>
        <v>1.9715242746198474</v>
      </c>
      <c r="O74" s="143">
        <f t="shared" si="44"/>
        <v>2.0050990633558889</v>
      </c>
      <c r="P74" s="52">
        <f t="shared" si="49"/>
        <v>1.7029863222209389E-2</v>
      </c>
    </row>
    <row r="75" spans="1:16" ht="20.100000000000001" customHeight="1">
      <c r="A75" s="38" t="s">
        <v>165</v>
      </c>
      <c r="B75" s="19">
        <v>5566.36</v>
      </c>
      <c r="C75" s="140">
        <v>5548.62</v>
      </c>
      <c r="D75" s="247">
        <f t="shared" si="45"/>
        <v>2.2009409817847339E-2</v>
      </c>
      <c r="E75" s="215">
        <f t="shared" si="46"/>
        <v>1.9743367042871954E-2</v>
      </c>
      <c r="F75" s="52">
        <f t="shared" si="42"/>
        <v>-3.1870019186685345E-3</v>
      </c>
      <c r="H75" s="19">
        <v>1596.973</v>
      </c>
      <c r="I75" s="140">
        <v>1652.07</v>
      </c>
      <c r="J75" s="214">
        <f t="shared" si="47"/>
        <v>2.1249380653909435E-2</v>
      </c>
      <c r="K75" s="215">
        <f t="shared" si="48"/>
        <v>2.2782624373481972E-2</v>
      </c>
      <c r="L75" s="52">
        <f t="shared" si="43"/>
        <v>3.4500896383345227E-2</v>
      </c>
      <c r="N75" s="40">
        <f t="shared" ref="N75" si="50">(H75/B75)*10</f>
        <v>2.8689718235974677</v>
      </c>
      <c r="O75" s="143">
        <f t="shared" ref="O75" si="51">(I75/C75)*10</f>
        <v>2.9774430398909999</v>
      </c>
      <c r="P75" s="52">
        <f t="shared" ref="P75" si="52">(O75-N75)/N75</f>
        <v>3.7808393725358276E-2</v>
      </c>
    </row>
    <row r="76" spans="1:16" ht="20.100000000000001" customHeight="1">
      <c r="A76" s="38" t="s">
        <v>161</v>
      </c>
      <c r="B76" s="19">
        <v>3030.2000000000003</v>
      </c>
      <c r="C76" s="140">
        <v>2750.1000000000004</v>
      </c>
      <c r="D76" s="247">
        <f t="shared" si="45"/>
        <v>1.1981422981992005E-2</v>
      </c>
      <c r="E76" s="215">
        <f t="shared" si="46"/>
        <v>9.7855383328831619E-3</v>
      </c>
      <c r="F76" s="52">
        <f t="shared" si="42"/>
        <v>-9.2436142828856149E-2</v>
      </c>
      <c r="H76" s="19">
        <v>1481.3239999999998</v>
      </c>
      <c r="I76" s="140">
        <v>1506.5389999999998</v>
      </c>
      <c r="J76" s="214">
        <f t="shared" si="47"/>
        <v>1.9710550865776527E-2</v>
      </c>
      <c r="K76" s="215">
        <f t="shared" si="48"/>
        <v>2.0775700872845068E-2</v>
      </c>
      <c r="L76" s="52">
        <f t="shared" si="43"/>
        <v>1.7021934431630029E-2</v>
      </c>
      <c r="N76" s="40">
        <f t="shared" si="44"/>
        <v>4.8885354102039456</v>
      </c>
      <c r="O76" s="143">
        <f t="shared" si="44"/>
        <v>5.4781244318388413</v>
      </c>
      <c r="P76" s="52">
        <f t="shared" si="49"/>
        <v>0.12060647456991595</v>
      </c>
    </row>
    <row r="77" spans="1:16" ht="20.100000000000001" customHeight="1">
      <c r="A77" s="38" t="s">
        <v>186</v>
      </c>
      <c r="B77" s="19">
        <v>4916.88</v>
      </c>
      <c r="C77" s="140">
        <v>4110.54</v>
      </c>
      <c r="D77" s="247">
        <f t="shared" si="45"/>
        <v>1.9441363286811709E-2</v>
      </c>
      <c r="E77" s="215">
        <f t="shared" si="46"/>
        <v>1.4626321493345531E-2</v>
      </c>
      <c r="F77" s="52">
        <f t="shared" si="42"/>
        <v>-0.1639942402499146</v>
      </c>
      <c r="H77" s="19">
        <v>1147.675</v>
      </c>
      <c r="I77" s="140">
        <v>925.69600000000003</v>
      </c>
      <c r="J77" s="214">
        <f t="shared" si="47"/>
        <v>1.5271005171643799E-2</v>
      </c>
      <c r="K77" s="215">
        <f t="shared" si="48"/>
        <v>1.276567230930576E-2</v>
      </c>
      <c r="L77" s="52">
        <f t="shared" si="43"/>
        <v>-0.19341625460169468</v>
      </c>
      <c r="N77" s="40">
        <f t="shared" si="44"/>
        <v>2.334152958786873</v>
      </c>
      <c r="O77" s="143">
        <f t="shared" si="44"/>
        <v>2.2520058191867736</v>
      </c>
      <c r="P77" s="52">
        <f t="shared" si="49"/>
        <v>-3.5193554600120851E-2</v>
      </c>
    </row>
    <row r="78" spans="1:16" ht="20.100000000000001" customHeight="1">
      <c r="A78" s="38" t="s">
        <v>149</v>
      </c>
      <c r="B78" s="19">
        <v>1208.1200000000001</v>
      </c>
      <c r="C78" s="140">
        <v>2338.8599999999997</v>
      </c>
      <c r="D78" s="247">
        <f t="shared" si="45"/>
        <v>4.7769113368768337E-3</v>
      </c>
      <c r="E78" s="215">
        <f t="shared" si="46"/>
        <v>8.3222443493862416E-3</v>
      </c>
      <c r="F78" s="52">
        <f t="shared" si="42"/>
        <v>0.93595007118498119</v>
      </c>
      <c r="H78" s="19">
        <v>342.99400000000003</v>
      </c>
      <c r="I78" s="140">
        <v>693.99700000000007</v>
      </c>
      <c r="J78" s="214">
        <f t="shared" si="47"/>
        <v>4.5638906030390086E-3</v>
      </c>
      <c r="K78" s="215">
        <f t="shared" si="48"/>
        <v>9.5704618855880011E-3</v>
      </c>
      <c r="L78" s="52">
        <f t="shared" si="43"/>
        <v>1.023350262686811</v>
      </c>
      <c r="N78" s="40">
        <f t="shared" si="44"/>
        <v>2.8390722775883193</v>
      </c>
      <c r="O78" s="143">
        <f t="shared" si="44"/>
        <v>2.9672447260631256</v>
      </c>
      <c r="P78" s="52">
        <f t="shared" si="49"/>
        <v>4.5145891313370802E-2</v>
      </c>
    </row>
    <row r="79" spans="1:16" ht="20.100000000000001" customHeight="1">
      <c r="A79" s="38" t="s">
        <v>160</v>
      </c>
      <c r="B79" s="19">
        <v>497.56</v>
      </c>
      <c r="C79" s="140">
        <v>450.65999999999997</v>
      </c>
      <c r="D79" s="247">
        <f t="shared" si="45"/>
        <v>1.9673542402877504E-3</v>
      </c>
      <c r="E79" s="215">
        <f t="shared" si="46"/>
        <v>1.6035601269397931E-3</v>
      </c>
      <c r="F79" s="52">
        <f t="shared" si="42"/>
        <v>-9.4259988745076045E-2</v>
      </c>
      <c r="H79" s="19">
        <v>675.9670000000001</v>
      </c>
      <c r="I79" s="140">
        <v>631.16300000000001</v>
      </c>
      <c r="J79" s="214">
        <f t="shared" si="47"/>
        <v>8.9944414166558875E-3</v>
      </c>
      <c r="K79" s="215">
        <f t="shared" si="48"/>
        <v>8.7039590013982468E-3</v>
      </c>
      <c r="L79" s="52">
        <f t="shared" ref="L79" si="53">(I79-H79)/H79</f>
        <v>-6.6281342136524535E-2</v>
      </c>
      <c r="N79" s="40">
        <f t="shared" ref="N79" si="54">(H79/B79)*10</f>
        <v>13.585637913015518</v>
      </c>
      <c r="O79" s="143">
        <f t="shared" ref="O79" si="55">(I79/C79)*10</f>
        <v>14.00530333288954</v>
      </c>
      <c r="P79" s="52">
        <f t="shared" ref="P79" si="56">(O79-N79)/N79</f>
        <v>3.0890372801115784E-2</v>
      </c>
    </row>
    <row r="80" spans="1:16" ht="20.100000000000001" customHeight="1">
      <c r="A80" s="38" t="s">
        <v>185</v>
      </c>
      <c r="B80" s="19">
        <v>982.9799999999999</v>
      </c>
      <c r="C80" s="140">
        <v>1525.87</v>
      </c>
      <c r="D80" s="247">
        <f t="shared" si="45"/>
        <v>3.8867068717703449E-3</v>
      </c>
      <c r="E80" s="215">
        <f t="shared" si="46"/>
        <v>5.4294241576656943E-3</v>
      </c>
      <c r="F80" s="52">
        <f t="shared" si="42"/>
        <v>0.55228997538098434</v>
      </c>
      <c r="H80" s="19">
        <v>306.83099999999996</v>
      </c>
      <c r="I80" s="140">
        <v>482.64699999999999</v>
      </c>
      <c r="J80" s="214">
        <f t="shared" si="47"/>
        <v>4.0827044135496879E-3</v>
      </c>
      <c r="K80" s="215">
        <f t="shared" si="48"/>
        <v>6.655871304477385E-3</v>
      </c>
      <c r="L80" s="52">
        <f t="shared" si="43"/>
        <v>0.57300598700913552</v>
      </c>
      <c r="N80" s="40">
        <f t="shared" si="44"/>
        <v>3.1214368552768113</v>
      </c>
      <c r="O80" s="143">
        <f t="shared" si="44"/>
        <v>3.1630938415461345</v>
      </c>
      <c r="P80" s="52">
        <f t="shared" si="49"/>
        <v>1.3345452174982109E-2</v>
      </c>
    </row>
    <row r="81" spans="1:16" ht="20.100000000000001" customHeight="1">
      <c r="A81" s="38" t="s">
        <v>183</v>
      </c>
      <c r="B81" s="19">
        <v>1180.0000000000002</v>
      </c>
      <c r="C81" s="140">
        <v>1301.08</v>
      </c>
      <c r="D81" s="247">
        <f t="shared" si="45"/>
        <v>4.6657247438289771E-3</v>
      </c>
      <c r="E81" s="215">
        <f t="shared" si="46"/>
        <v>4.6295655482155636E-3</v>
      </c>
      <c r="F81" s="52">
        <f t="shared" si="42"/>
        <v>0.10261016949152515</v>
      </c>
      <c r="H81" s="19">
        <v>411.16500000000002</v>
      </c>
      <c r="I81" s="140">
        <v>409.65599999999995</v>
      </c>
      <c r="J81" s="214">
        <f t="shared" si="47"/>
        <v>5.4709764013321921E-3</v>
      </c>
      <c r="K81" s="215">
        <f t="shared" si="48"/>
        <v>5.6492998301180515E-3</v>
      </c>
      <c r="L81" s="52">
        <f t="shared" si="43"/>
        <v>-3.6700594651783865E-3</v>
      </c>
      <c r="N81" s="40">
        <f t="shared" si="44"/>
        <v>3.4844491525423726</v>
      </c>
      <c r="O81" s="143">
        <f t="shared" si="44"/>
        <v>3.1485842530820545</v>
      </c>
      <c r="P81" s="52">
        <f t="shared" si="49"/>
        <v>-9.6389668712846543E-2</v>
      </c>
    </row>
    <row r="82" spans="1:16" ht="20.100000000000001" customHeight="1">
      <c r="A82" s="38" t="s">
        <v>189</v>
      </c>
      <c r="B82" s="19">
        <v>1665.2800000000002</v>
      </c>
      <c r="C82" s="140">
        <v>1365.62</v>
      </c>
      <c r="D82" s="247">
        <f t="shared" si="45"/>
        <v>6.5845238147487451E-3</v>
      </c>
      <c r="E82" s="215">
        <f t="shared" si="46"/>
        <v>4.8592148860593801E-3</v>
      </c>
      <c r="F82" s="52">
        <f t="shared" si="42"/>
        <v>-0.17994571483474267</v>
      </c>
      <c r="H82" s="19">
        <v>442.23099999999999</v>
      </c>
      <c r="I82" s="140">
        <v>351.72299999999996</v>
      </c>
      <c r="J82" s="214">
        <f t="shared" si="47"/>
        <v>5.8843417239734328E-3</v>
      </c>
      <c r="K82" s="215">
        <f t="shared" si="48"/>
        <v>4.8503834537968723E-3</v>
      </c>
      <c r="L82" s="52">
        <f t="shared" si="43"/>
        <v>-0.20466226926651465</v>
      </c>
      <c r="N82" s="40">
        <f t="shared" si="44"/>
        <v>2.6555954554189083</v>
      </c>
      <c r="O82" s="143">
        <f t="shared" si="44"/>
        <v>2.5755554253745547</v>
      </c>
      <c r="P82" s="52">
        <f t="shared" si="49"/>
        <v>-3.014014423056301E-2</v>
      </c>
    </row>
    <row r="83" spans="1:16" ht="20.100000000000001" customHeight="1">
      <c r="A83" s="38" t="s">
        <v>179</v>
      </c>
      <c r="B83" s="19">
        <v>581.94000000000005</v>
      </c>
      <c r="C83" s="140">
        <v>987.07999999999993</v>
      </c>
      <c r="D83" s="247">
        <f t="shared" si="45"/>
        <v>2.3009930995117243E-3</v>
      </c>
      <c r="E83" s="215">
        <f t="shared" si="46"/>
        <v>3.5122756182038141E-3</v>
      </c>
      <c r="F83" s="52">
        <f t="shared" si="42"/>
        <v>0.69618861050967429</v>
      </c>
      <c r="H83" s="19">
        <v>193.74999999999997</v>
      </c>
      <c r="I83" s="140">
        <v>326.16600000000005</v>
      </c>
      <c r="J83" s="214">
        <f t="shared" si="47"/>
        <v>2.5780445265480086E-3</v>
      </c>
      <c r="K83" s="215">
        <f t="shared" si="48"/>
        <v>4.4979434657133914E-3</v>
      </c>
      <c r="L83" s="52">
        <f t="shared" si="43"/>
        <v>0.68343741935483926</v>
      </c>
      <c r="N83" s="40">
        <f t="shared" si="44"/>
        <v>3.3293810358456186</v>
      </c>
      <c r="O83" s="143">
        <f t="shared" si="44"/>
        <v>3.3043522308222242</v>
      </c>
      <c r="P83" s="52">
        <f t="shared" si="49"/>
        <v>-7.5175549911298918E-3</v>
      </c>
    </row>
    <row r="84" spans="1:16" ht="20.100000000000001" customHeight="1">
      <c r="A84" s="38" t="s">
        <v>181</v>
      </c>
      <c r="B84" s="19">
        <v>380.28000000000003</v>
      </c>
      <c r="C84" s="140">
        <v>782.99</v>
      </c>
      <c r="D84" s="247">
        <f t="shared" si="45"/>
        <v>1.5036286487993926E-3</v>
      </c>
      <c r="E84" s="215">
        <f t="shared" si="46"/>
        <v>2.7860727461780249E-3</v>
      </c>
      <c r="F84" s="52">
        <f t="shared" si="42"/>
        <v>1.0589828547386135</v>
      </c>
      <c r="H84" s="19">
        <v>139.37100000000001</v>
      </c>
      <c r="I84" s="140">
        <v>295.245</v>
      </c>
      <c r="J84" s="214">
        <f t="shared" si="47"/>
        <v>1.8544755804362457E-3</v>
      </c>
      <c r="K84" s="215">
        <f t="shared" si="48"/>
        <v>4.071532037473403E-3</v>
      </c>
      <c r="L84" s="52">
        <f t="shared" si="43"/>
        <v>1.1184105732182448</v>
      </c>
      <c r="N84" s="40">
        <f t="shared" si="44"/>
        <v>3.6649573998106661</v>
      </c>
      <c r="O84" s="143">
        <f t="shared" si="44"/>
        <v>3.7707378127434579</v>
      </c>
      <c r="P84" s="52">
        <f t="shared" si="49"/>
        <v>2.886265825034048E-2</v>
      </c>
    </row>
    <row r="85" spans="1:16" ht="20.100000000000001" customHeight="1">
      <c r="A85" s="38" t="s">
        <v>187</v>
      </c>
      <c r="B85" s="19">
        <v>1492.18</v>
      </c>
      <c r="C85" s="140">
        <v>1415.94</v>
      </c>
      <c r="D85" s="247">
        <f t="shared" si="45"/>
        <v>5.9000857188531543E-3</v>
      </c>
      <c r="E85" s="215">
        <f t="shared" si="46"/>
        <v>5.0382659347160399E-3</v>
      </c>
      <c r="F85" s="52">
        <f t="shared" si="42"/>
        <v>-5.1093031671782231E-2</v>
      </c>
      <c r="H85" s="19">
        <v>292.661</v>
      </c>
      <c r="I85" s="140">
        <v>276.137</v>
      </c>
      <c r="J85" s="214">
        <f t="shared" si="47"/>
        <v>3.8941578796596998E-3</v>
      </c>
      <c r="K85" s="215">
        <f t="shared" si="48"/>
        <v>3.808026019853996E-3</v>
      </c>
      <c r="L85" s="52">
        <f t="shared" si="43"/>
        <v>-5.6461229887139044E-2</v>
      </c>
      <c r="N85" s="40">
        <f t="shared" si="44"/>
        <v>1.9612982347974104</v>
      </c>
      <c r="O85" s="143">
        <f t="shared" si="44"/>
        <v>1.950202692204472</v>
      </c>
      <c r="P85" s="52">
        <f t="shared" si="49"/>
        <v>-5.6572439601897326E-3</v>
      </c>
    </row>
    <row r="86" spans="1:16" ht="20.100000000000001" customHeight="1">
      <c r="A86" s="38" t="s">
        <v>169</v>
      </c>
      <c r="B86" s="19">
        <v>753.57999999999993</v>
      </c>
      <c r="C86" s="140">
        <v>993.34</v>
      </c>
      <c r="D86" s="247">
        <f t="shared" si="45"/>
        <v>2.9796583495378301E-3</v>
      </c>
      <c r="E86" s="215">
        <f t="shared" si="46"/>
        <v>3.5345502518403546E-3</v>
      </c>
      <c r="F86" s="52">
        <f t="shared" si="42"/>
        <v>0.31816131001353554</v>
      </c>
      <c r="H86" s="19">
        <v>218.99200000000002</v>
      </c>
      <c r="I86" s="140">
        <v>231.26899999999998</v>
      </c>
      <c r="J86" s="214">
        <f t="shared" si="47"/>
        <v>2.9139154939757505E-3</v>
      </c>
      <c r="K86" s="215">
        <f t="shared" si="48"/>
        <v>3.1892805729967868E-3</v>
      </c>
      <c r="L86" s="52">
        <f t="shared" si="43"/>
        <v>5.606140863593171E-2</v>
      </c>
      <c r="N86" s="40">
        <f t="shared" si="44"/>
        <v>2.9060219220255319</v>
      </c>
      <c r="O86" s="143">
        <f t="shared" si="44"/>
        <v>2.3281957839209131</v>
      </c>
      <c r="P86" s="52">
        <f t="shared" si="49"/>
        <v>-0.19883750143972317</v>
      </c>
    </row>
    <row r="87" spans="1:16" ht="20.100000000000001" customHeight="1">
      <c r="A87" s="38" t="s">
        <v>180</v>
      </c>
      <c r="B87" s="19">
        <v>627.91</v>
      </c>
      <c r="C87" s="140">
        <v>611.78</v>
      </c>
      <c r="D87" s="247">
        <f t="shared" si="45"/>
        <v>2.4827586643200446E-3</v>
      </c>
      <c r="E87" s="215">
        <f t="shared" si="46"/>
        <v>2.1768650744668412E-3</v>
      </c>
      <c r="F87" s="52">
        <f t="shared" si="42"/>
        <v>-2.5688394833654499E-2</v>
      </c>
      <c r="H87" s="19">
        <v>201.38900000000001</v>
      </c>
      <c r="I87" s="140">
        <v>202.292</v>
      </c>
      <c r="J87" s="214">
        <f t="shared" si="47"/>
        <v>2.6796893375843974E-3</v>
      </c>
      <c r="K87" s="215">
        <f t="shared" si="48"/>
        <v>2.7896775861558014E-3</v>
      </c>
      <c r="L87" s="52">
        <f t="shared" si="43"/>
        <v>4.4838595951119057E-3</v>
      </c>
      <c r="N87" s="40">
        <f t="shared" ref="N87" si="57">(H87/B87)*10</f>
        <v>3.2072908537847784</v>
      </c>
      <c r="O87" s="143">
        <f t="shared" ref="O87" si="58">(I87/C87)*10</f>
        <v>3.3066134885089413</v>
      </c>
      <c r="P87" s="52">
        <f t="shared" ref="P87" si="59">(O87-N87)/N87</f>
        <v>3.0967766645471764E-2</v>
      </c>
    </row>
    <row r="88" spans="1:16" ht="20.100000000000001" customHeight="1">
      <c r="A88" s="38" t="s">
        <v>184</v>
      </c>
      <c r="B88" s="19">
        <v>552.66000000000008</v>
      </c>
      <c r="C88" s="140">
        <v>691.73</v>
      </c>
      <c r="D88" s="247">
        <f t="shared" si="45"/>
        <v>2.185219861800443E-3</v>
      </c>
      <c r="E88" s="215">
        <f t="shared" si="46"/>
        <v>2.4613470168376671E-3</v>
      </c>
      <c r="F88" s="52">
        <f t="shared" si="42"/>
        <v>0.25163753483154183</v>
      </c>
      <c r="H88" s="19">
        <v>120.48400000000001</v>
      </c>
      <c r="I88" s="140">
        <v>171.10199999999998</v>
      </c>
      <c r="J88" s="214">
        <f t="shared" si="47"/>
        <v>1.6031644734792792E-3</v>
      </c>
      <c r="K88" s="215">
        <f t="shared" si="48"/>
        <v>2.3595565536275774E-3</v>
      </c>
      <c r="L88" s="52">
        <f t="shared" si="43"/>
        <v>0.42012217389860862</v>
      </c>
      <c r="N88" s="40">
        <f t="shared" ref="N88:N94" si="60">(H88/B88)*10</f>
        <v>2.1800745485470268</v>
      </c>
      <c r="O88" s="143">
        <f t="shared" ref="O88:O94" si="61">(I88/C88)*10</f>
        <v>2.4735373628438837</v>
      </c>
      <c r="P88" s="52">
        <f t="shared" ref="P88:P94" si="62">(O88-N88)/N88</f>
        <v>0.13461136661241407</v>
      </c>
    </row>
    <row r="89" spans="1:16" ht="20.100000000000001" customHeight="1">
      <c r="A89" s="38" t="s">
        <v>194</v>
      </c>
      <c r="B89" s="19">
        <v>538.26</v>
      </c>
      <c r="C89" s="140">
        <v>614.29</v>
      </c>
      <c r="D89" s="247">
        <f t="shared" si="45"/>
        <v>2.1282822039096483E-3</v>
      </c>
      <c r="E89" s="215">
        <f t="shared" si="46"/>
        <v>2.1857962774105657E-3</v>
      </c>
      <c r="F89" s="52">
        <f t="shared" si="42"/>
        <v>0.14125143982462002</v>
      </c>
      <c r="H89" s="19">
        <v>145.709</v>
      </c>
      <c r="I89" s="140">
        <v>164.11799999999999</v>
      </c>
      <c r="J89" s="214">
        <f t="shared" si="47"/>
        <v>1.9388092382904972E-3</v>
      </c>
      <c r="K89" s="215">
        <f t="shared" si="48"/>
        <v>2.263244745638571E-3</v>
      </c>
      <c r="L89" s="52">
        <f t="shared" si="43"/>
        <v>0.12634085746247653</v>
      </c>
      <c r="N89" s="40">
        <f t="shared" si="60"/>
        <v>2.7070374911752686</v>
      </c>
      <c r="O89" s="143">
        <f t="shared" si="61"/>
        <v>2.67166973253675</v>
      </c>
      <c r="P89" s="52">
        <f t="shared" si="62"/>
        <v>-1.306511592610547E-2</v>
      </c>
    </row>
    <row r="90" spans="1:16" ht="20.100000000000001" customHeight="1">
      <c r="A90" s="38" t="s">
        <v>182</v>
      </c>
      <c r="B90" s="19">
        <v>338.84000000000003</v>
      </c>
      <c r="C90" s="140">
        <v>316.99</v>
      </c>
      <c r="D90" s="247">
        <f t="shared" si="45"/>
        <v>1.3397747222025514E-3</v>
      </c>
      <c r="E90" s="215">
        <f t="shared" si="46"/>
        <v>1.1279290920841545E-3</v>
      </c>
      <c r="F90" s="52">
        <f t="shared" si="42"/>
        <v>-6.4484712548695616E-2</v>
      </c>
      <c r="H90" s="19">
        <v>179.94100000000003</v>
      </c>
      <c r="I90" s="140">
        <v>155.56100000000004</v>
      </c>
      <c r="J90" s="214">
        <f t="shared" si="47"/>
        <v>2.3943014717500662E-3</v>
      </c>
      <c r="K90" s="215">
        <f t="shared" si="48"/>
        <v>2.1452407162912165E-3</v>
      </c>
      <c r="L90" s="52">
        <f t="shared" si="43"/>
        <v>-0.1354888546801451</v>
      </c>
      <c r="N90" s="40">
        <f t="shared" si="60"/>
        <v>5.3105005312241769</v>
      </c>
      <c r="O90" s="143">
        <f t="shared" si="61"/>
        <v>4.9074418751380176</v>
      </c>
      <c r="P90" s="52">
        <f t="shared" si="62"/>
        <v>-7.5898430612386408E-2</v>
      </c>
    </row>
    <row r="91" spans="1:16" ht="20.100000000000001" customHeight="1">
      <c r="A91" s="38" t="s">
        <v>193</v>
      </c>
      <c r="B91" s="19">
        <v>677.08</v>
      </c>
      <c r="C91" s="140">
        <v>379.33</v>
      </c>
      <c r="D91" s="247">
        <f t="shared" si="45"/>
        <v>2.6771770419929861E-3</v>
      </c>
      <c r="E91" s="215">
        <f t="shared" si="46"/>
        <v>1.3497502839215189E-3</v>
      </c>
      <c r="F91" s="52">
        <f t="shared" si="42"/>
        <v>-0.4397560111065163</v>
      </c>
      <c r="H91" s="19">
        <v>176.17099999999999</v>
      </c>
      <c r="I91" s="140">
        <v>121.247</v>
      </c>
      <c r="J91" s="214">
        <f t="shared" si="47"/>
        <v>2.3441377150270415E-3</v>
      </c>
      <c r="K91" s="215">
        <f t="shared" si="48"/>
        <v>1.6720386287576003E-3</v>
      </c>
      <c r="L91" s="52">
        <f t="shared" si="43"/>
        <v>-0.31176527351266664</v>
      </c>
      <c r="N91" s="40">
        <f t="shared" si="60"/>
        <v>2.6019229633130498</v>
      </c>
      <c r="O91" s="143">
        <f t="shared" si="61"/>
        <v>3.1963461893338256</v>
      </c>
      <c r="P91" s="52">
        <f t="shared" si="62"/>
        <v>0.22845535183097498</v>
      </c>
    </row>
    <row r="92" spans="1:16" ht="20.100000000000001" customHeight="1">
      <c r="A92" s="38" t="s">
        <v>196</v>
      </c>
      <c r="B92" s="19">
        <v>150.87</v>
      </c>
      <c r="C92" s="140">
        <v>352.78000000000003</v>
      </c>
      <c r="D92" s="247">
        <f t="shared" si="45"/>
        <v>5.9654058652667597E-4</v>
      </c>
      <c r="E92" s="215">
        <f t="shared" si="46"/>
        <v>1.2552787946163854E-3</v>
      </c>
      <c r="F92" s="52">
        <f t="shared" si="42"/>
        <v>1.3383045005633991</v>
      </c>
      <c r="H92" s="19">
        <v>45.185000000000002</v>
      </c>
      <c r="I92" s="140">
        <v>118.71500000000002</v>
      </c>
      <c r="J92" s="214">
        <f t="shared" si="47"/>
        <v>6.0123324868166083E-4</v>
      </c>
      <c r="K92" s="215">
        <f t="shared" si="48"/>
        <v>1.6371214612564315E-3</v>
      </c>
      <c r="L92" s="52">
        <f t="shared" si="43"/>
        <v>1.6273099479915905</v>
      </c>
      <c r="N92" s="40">
        <f t="shared" si="60"/>
        <v>2.9949625505402002</v>
      </c>
      <c r="O92" s="143">
        <f t="shared" si="61"/>
        <v>3.3651284086399458</v>
      </c>
      <c r="P92" s="52">
        <f t="shared" si="62"/>
        <v>0.12359615582938721</v>
      </c>
    </row>
    <row r="93" spans="1:16" ht="20.100000000000001" customHeight="1">
      <c r="A93" s="38" t="s">
        <v>195</v>
      </c>
      <c r="B93" s="19">
        <v>144.44999999999999</v>
      </c>
      <c r="C93" s="140">
        <v>234.14</v>
      </c>
      <c r="D93" s="247">
        <f t="shared" si="45"/>
        <v>5.7115588071703018E-4</v>
      </c>
      <c r="E93" s="215">
        <f t="shared" si="46"/>
        <v>8.3312822997755104E-4</v>
      </c>
      <c r="F93" s="52">
        <f t="shared" si="42"/>
        <v>0.62090688819660789</v>
      </c>
      <c r="H93" s="19">
        <v>41.182000000000002</v>
      </c>
      <c r="I93" s="140">
        <v>66.085999999999999</v>
      </c>
      <c r="J93" s="214">
        <f t="shared" si="47"/>
        <v>5.479691855086457E-4</v>
      </c>
      <c r="K93" s="215">
        <f t="shared" si="48"/>
        <v>9.1134910406092328E-4</v>
      </c>
      <c r="L93" s="52">
        <f t="shared" si="43"/>
        <v>0.60473022194162485</v>
      </c>
      <c r="N93" s="40">
        <f t="shared" si="60"/>
        <v>2.8509518864659054</v>
      </c>
      <c r="O93" s="143">
        <f t="shared" si="61"/>
        <v>2.8224993593576491</v>
      </c>
      <c r="P93" s="52">
        <f t="shared" si="62"/>
        <v>-9.9800095691992188E-3</v>
      </c>
    </row>
    <row r="94" spans="1:16" ht="20.100000000000001" customHeight="1">
      <c r="A94" s="38" t="s">
        <v>197</v>
      </c>
      <c r="B94" s="19">
        <v>156.91999999999999</v>
      </c>
      <c r="C94" s="140">
        <v>271.85000000000002</v>
      </c>
      <c r="D94" s="247">
        <f t="shared" si="45"/>
        <v>6.2046231084884993E-4</v>
      </c>
      <c r="E94" s="215">
        <f t="shared" si="46"/>
        <v>9.6730976902450355E-4</v>
      </c>
      <c r="F94" s="52">
        <f t="shared" si="42"/>
        <v>0.73241141983176172</v>
      </c>
      <c r="H94" s="19">
        <v>63.356000000000002</v>
      </c>
      <c r="I94" s="140">
        <v>64.839999999999989</v>
      </c>
      <c r="J94" s="214">
        <f t="shared" si="47"/>
        <v>8.4301723367213248E-4</v>
      </c>
      <c r="K94" s="215">
        <f t="shared" si="48"/>
        <v>8.9416632732061642E-4</v>
      </c>
      <c r="L94" s="52">
        <f t="shared" si="43"/>
        <v>2.342319590883243E-2</v>
      </c>
      <c r="N94" s="40">
        <f t="shared" si="60"/>
        <v>4.0374713229671171</v>
      </c>
      <c r="O94" s="143">
        <f t="shared" si="61"/>
        <v>2.3851388633437551</v>
      </c>
      <c r="P94" s="52">
        <f t="shared" si="62"/>
        <v>-0.40924933639134092</v>
      </c>
    </row>
    <row r="95" spans="1:16" ht="20.100000000000001" customHeight="1" thickBot="1">
      <c r="A95" s="8" t="s">
        <v>17</v>
      </c>
      <c r="B95" s="19">
        <f>B96-SUM(B68:B94)</f>
        <v>3427.5799999998999</v>
      </c>
      <c r="C95" s="140">
        <f>C96-SUM(C68:C94)</f>
        <v>2856.4899999998161</v>
      </c>
      <c r="D95" s="247">
        <f t="shared" si="45"/>
        <v>1.3552665099536319E-2</v>
      </c>
      <c r="E95" s="215">
        <f t="shared" si="46"/>
        <v>1.0164100357258142E-2</v>
      </c>
      <c r="F95" s="52">
        <f>(C95-B95)/B95</f>
        <v>-0.16661609648793041</v>
      </c>
      <c r="H95" s="19">
        <f>H96-SUM(H68:H94)</f>
        <v>1111.3290000000561</v>
      </c>
      <c r="I95" s="140">
        <f>I96-SUM(I68:I94)</f>
        <v>992.43099999999686</v>
      </c>
      <c r="J95" s="214">
        <f t="shared" si="47"/>
        <v>1.478738397751854E-2</v>
      </c>
      <c r="K95" s="215">
        <f t="shared" si="48"/>
        <v>1.3685971350850154E-2</v>
      </c>
      <c r="L95" s="52">
        <f t="shared" si="43"/>
        <v>-0.10698721980624393</v>
      </c>
      <c r="N95" s="40">
        <f t="shared" si="44"/>
        <v>3.2423138190796088</v>
      </c>
      <c r="O95" s="143">
        <f t="shared" si="44"/>
        <v>3.4743023780936073</v>
      </c>
      <c r="P95" s="52">
        <f>(O95-N95)/N95</f>
        <v>7.1550310043662829E-2</v>
      </c>
    </row>
    <row r="96" spans="1:16" ht="26.25" customHeight="1" thickBot="1">
      <c r="A96" s="12" t="s">
        <v>18</v>
      </c>
      <c r="B96" s="17">
        <v>252908.18999999997</v>
      </c>
      <c r="C96" s="145">
        <v>281037.16999999987</v>
      </c>
      <c r="D96" s="243">
        <f>SUM(D68:D95)</f>
        <v>0.99999999999999989</v>
      </c>
      <c r="E96" s="244">
        <f>SUM(E68:E95)</f>
        <v>0.99999999999999967</v>
      </c>
      <c r="F96" s="57">
        <f>(C96-B96)/B96</f>
        <v>0.11122210000395755</v>
      </c>
      <c r="G96" s="1"/>
      <c r="H96" s="17">
        <v>75153.861000000048</v>
      </c>
      <c r="I96" s="145">
        <v>72514.472999999984</v>
      </c>
      <c r="J96" s="255">
        <f t="shared" si="47"/>
        <v>1</v>
      </c>
      <c r="K96" s="244">
        <f t="shared" si="48"/>
        <v>1</v>
      </c>
      <c r="L96" s="57">
        <f t="shared" si="43"/>
        <v>-3.5119792448189226E-2</v>
      </c>
      <c r="M96" s="1"/>
      <c r="N96" s="37">
        <f t="shared" si="44"/>
        <v>2.9715866852710486</v>
      </c>
      <c r="O96" s="150">
        <f t="shared" si="44"/>
        <v>2.5802449192041044</v>
      </c>
      <c r="P96" s="57">
        <f>(O96-N96)/N96</f>
        <v>-0.13169454823803958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496-591F-4C61-8F69-E482972D4A5C}">
  <sheetPr>
    <pageSetUpPr fitToPage="1"/>
  </sheetPr>
  <dimension ref="A1:AG57"/>
  <sheetViews>
    <sheetView showGridLines="0" topLeftCell="A41" workbookViewId="0">
      <selection activeCell="Q16" sqref="Q16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223</v>
      </c>
      <c r="B1" s="4"/>
    </row>
    <row r="3" spans="1:33">
      <c r="A3" s="1" t="s">
        <v>209</v>
      </c>
    </row>
    <row r="4" spans="1:33" ht="15.75" thickBot="1"/>
    <row r="5" spans="1:33" ht="21.75" customHeight="1">
      <c r="A5" s="439" t="s">
        <v>16</v>
      </c>
      <c r="B5" s="422"/>
      <c r="C5" s="422"/>
      <c r="D5" s="422"/>
      <c r="E5" s="430" t="s">
        <v>204</v>
      </c>
      <c r="F5" s="474"/>
      <c r="G5" s="474"/>
      <c r="H5" s="474"/>
      <c r="I5" s="474"/>
      <c r="J5" s="431"/>
      <c r="L5" s="478" t="s">
        <v>205</v>
      </c>
      <c r="M5" s="474"/>
      <c r="N5" s="474"/>
      <c r="O5" s="474"/>
      <c r="P5" s="474"/>
      <c r="Q5" s="431"/>
      <c r="S5" s="480" t="s">
        <v>206</v>
      </c>
      <c r="T5" s="480"/>
      <c r="U5" s="480"/>
    </row>
    <row r="6" spans="1:33" ht="18.75" customHeight="1">
      <c r="A6" s="457"/>
      <c r="B6" s="423"/>
      <c r="C6" s="423"/>
      <c r="D6" s="423"/>
      <c r="E6" s="472">
        <v>2024</v>
      </c>
      <c r="F6" s="470"/>
      <c r="G6" s="471"/>
      <c r="H6" s="475">
        <v>2025</v>
      </c>
      <c r="I6" s="476"/>
      <c r="J6" s="477"/>
      <c r="L6" s="469">
        <f>E6</f>
        <v>2024</v>
      </c>
      <c r="M6" s="470"/>
      <c r="N6" s="471"/>
      <c r="O6" s="472">
        <v>2025</v>
      </c>
      <c r="P6" s="470"/>
      <c r="Q6" s="473"/>
      <c r="S6" s="483" t="s">
        <v>203</v>
      </c>
      <c r="T6" s="482" t="s">
        <v>202</v>
      </c>
      <c r="U6" s="423" t="s">
        <v>12</v>
      </c>
    </row>
    <row r="7" spans="1:33" ht="18.75" customHeight="1" thickBot="1">
      <c r="A7" s="440"/>
      <c r="B7" s="463"/>
      <c r="C7" s="463"/>
      <c r="D7" s="463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29"/>
      <c r="T7" s="417"/>
      <c r="U7" s="463"/>
    </row>
    <row r="8" spans="1:33" ht="24" customHeight="1" thickBot="1">
      <c r="A8" s="12" t="s">
        <v>20</v>
      </c>
      <c r="B8" s="13"/>
      <c r="C8" s="13"/>
      <c r="D8" s="13"/>
      <c r="E8" s="17">
        <v>71854.28</v>
      </c>
      <c r="F8" s="340">
        <v>209173.46999999994</v>
      </c>
      <c r="G8" s="162">
        <v>281027.74999999994</v>
      </c>
      <c r="H8" s="17">
        <v>75230.36</v>
      </c>
      <c r="I8" s="340">
        <v>209786.03000000006</v>
      </c>
      <c r="J8" s="18">
        <v>285016.39000000007</v>
      </c>
      <c r="L8" s="334">
        <f t="shared" ref="L8:Q8" si="0">E8/E16</f>
        <v>0.45772672494727701</v>
      </c>
      <c r="M8" s="343">
        <f t="shared" si="0"/>
        <v>0.34168465693580402</v>
      </c>
      <c r="N8" s="338">
        <f t="shared" si="0"/>
        <v>0.36536800743311348</v>
      </c>
      <c r="O8" s="334">
        <f t="shared" si="0"/>
        <v>0.4665582356530153</v>
      </c>
      <c r="P8" s="343">
        <f t="shared" si="0"/>
        <v>0.34330050596831185</v>
      </c>
      <c r="Q8" s="335">
        <f t="shared" si="0"/>
        <v>0.36903395108740156</v>
      </c>
      <c r="S8" s="325">
        <f t="shared" ref="S8:U19" si="1">(H8-E8)/E8</f>
        <v>4.6985092606870484E-2</v>
      </c>
      <c r="T8" s="329">
        <f t="shared" si="1"/>
        <v>2.9284784537929893E-3</v>
      </c>
      <c r="U8" s="164">
        <f t="shared" si="1"/>
        <v>1.4193046772071909E-2</v>
      </c>
    </row>
    <row r="9" spans="1:33" s="3" customFormat="1" ht="24" customHeight="1">
      <c r="A9" s="46"/>
      <c r="B9" s="177" t="s">
        <v>33</v>
      </c>
      <c r="C9" s="177"/>
      <c r="D9" s="178"/>
      <c r="E9" s="39">
        <v>62927.179999999993</v>
      </c>
      <c r="F9" s="153">
        <v>145118.57999999996</v>
      </c>
      <c r="G9" s="112">
        <v>208045.75999999995</v>
      </c>
      <c r="H9" s="39">
        <v>68888.31</v>
      </c>
      <c r="I9" s="153">
        <v>144198.94000000006</v>
      </c>
      <c r="J9" s="20">
        <v>213087.25000000006</v>
      </c>
      <c r="K9"/>
      <c r="L9" s="345">
        <f t="shared" ref="L9:Q9" si="2">E9/E8</f>
        <v>0.87576105417798344</v>
      </c>
      <c r="M9" s="346">
        <f t="shared" si="2"/>
        <v>0.69377144243005573</v>
      </c>
      <c r="N9" s="347">
        <f t="shared" si="2"/>
        <v>0.7403032618664882</v>
      </c>
      <c r="O9" s="345">
        <f t="shared" si="2"/>
        <v>0.91569826330752635</v>
      </c>
      <c r="P9" s="346">
        <f t="shared" si="2"/>
        <v>0.68736197543754474</v>
      </c>
      <c r="Q9" s="347">
        <f t="shared" si="2"/>
        <v>0.74763156603029046</v>
      </c>
      <c r="R9"/>
      <c r="S9" s="326">
        <f t="shared" si="1"/>
        <v>9.4730607664287605E-2</v>
      </c>
      <c r="T9" s="330">
        <f t="shared" si="1"/>
        <v>-6.3371623399284763E-3</v>
      </c>
      <c r="U9" s="209">
        <f t="shared" si="1"/>
        <v>2.423260151997382E-2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8927.1000000000022</v>
      </c>
      <c r="F10" s="154">
        <v>54717.539999999994</v>
      </c>
      <c r="G10" s="119">
        <v>63644.639999999999</v>
      </c>
      <c r="H10" s="19">
        <v>6340.7000000000007</v>
      </c>
      <c r="I10" s="154">
        <v>61602.570000000014</v>
      </c>
      <c r="J10" s="20">
        <v>67943.270000000019</v>
      </c>
      <c r="L10" s="345">
        <f t="shared" ref="L10:Q10" si="3">E10/E8</f>
        <v>0.12423894582201649</v>
      </c>
      <c r="M10" s="346">
        <f t="shared" si="3"/>
        <v>0.26158929237058604</v>
      </c>
      <c r="N10" s="347">
        <f t="shared" si="3"/>
        <v>0.22647101576267828</v>
      </c>
      <c r="O10" s="345">
        <f t="shared" si="3"/>
        <v>8.4283791809583272E-2</v>
      </c>
      <c r="P10" s="346">
        <f t="shared" si="3"/>
        <v>0.2936447674804657</v>
      </c>
      <c r="Q10" s="347">
        <f t="shared" si="3"/>
        <v>0.23838372944096303</v>
      </c>
      <c r="S10" s="326">
        <f t="shared" si="1"/>
        <v>-0.28972454660528063</v>
      </c>
      <c r="T10" s="330">
        <f t="shared" si="1"/>
        <v>0.12582857343367448</v>
      </c>
      <c r="U10" s="209">
        <f t="shared" si="1"/>
        <v>6.7541115795454562E-2</v>
      </c>
    </row>
    <row r="11" spans="1:33" ht="24" customHeight="1" thickBot="1">
      <c r="A11" s="8"/>
      <c r="B11" t="s">
        <v>36</v>
      </c>
      <c r="E11" s="19"/>
      <c r="F11" s="154">
        <v>9337.3499999999967</v>
      </c>
      <c r="G11" s="119">
        <v>9337.3499999999967</v>
      </c>
      <c r="H11" s="19">
        <v>1.35</v>
      </c>
      <c r="I11" s="154">
        <v>3984.5199999999991</v>
      </c>
      <c r="J11" s="20">
        <v>3985.869999999999</v>
      </c>
      <c r="L11" s="345">
        <f t="shared" ref="L11:Q11" si="4">E11/E8</f>
        <v>0</v>
      </c>
      <c r="M11" s="346">
        <f t="shared" si="4"/>
        <v>4.4639265199358215E-2</v>
      </c>
      <c r="N11" s="347">
        <f t="shared" si="4"/>
        <v>3.3225722370833481E-2</v>
      </c>
      <c r="O11" s="345">
        <f t="shared" si="4"/>
        <v>1.7944882890365007E-5</v>
      </c>
      <c r="P11" s="346">
        <f t="shared" si="4"/>
        <v>1.8993257081989671E-2</v>
      </c>
      <c r="Q11" s="347">
        <f t="shared" si="4"/>
        <v>1.3984704528746568E-2</v>
      </c>
      <c r="S11" s="326"/>
      <c r="T11" s="330">
        <f t="shared" si="1"/>
        <v>-0.57327078882123939</v>
      </c>
      <c r="U11" s="209">
        <f t="shared" si="1"/>
        <v>-0.57312620818540583</v>
      </c>
    </row>
    <row r="12" spans="1:33" ht="24" customHeight="1" thickBot="1">
      <c r="A12" s="12" t="s">
        <v>21</v>
      </c>
      <c r="B12" s="13"/>
      <c r="C12" s="13"/>
      <c r="D12" s="13"/>
      <c r="E12" s="17">
        <v>85126.459999999992</v>
      </c>
      <c r="F12" s="340">
        <v>403009.33000000019</v>
      </c>
      <c r="G12" s="162">
        <v>488135.79000000021</v>
      </c>
      <c r="H12" s="17">
        <v>86015.02</v>
      </c>
      <c r="I12" s="340">
        <v>401299.67</v>
      </c>
      <c r="J12" s="18">
        <v>487314.69</v>
      </c>
      <c r="L12" s="334">
        <f t="shared" ref="L12:Q12" si="5">E12/E16</f>
        <v>0.54227327505272305</v>
      </c>
      <c r="M12" s="343">
        <f t="shared" si="5"/>
        <v>0.65831534306419615</v>
      </c>
      <c r="N12" s="335">
        <f t="shared" si="5"/>
        <v>0.63463199256688652</v>
      </c>
      <c r="O12" s="334">
        <f t="shared" si="5"/>
        <v>0.53344176434698476</v>
      </c>
      <c r="P12" s="343">
        <f t="shared" si="5"/>
        <v>0.65669949403168804</v>
      </c>
      <c r="Q12" s="335">
        <f t="shared" si="5"/>
        <v>0.63096604891259833</v>
      </c>
      <c r="S12" s="327">
        <f t="shared" si="1"/>
        <v>1.0438117595868691E-2</v>
      </c>
      <c r="T12" s="331">
        <f t="shared" si="1"/>
        <v>-4.2422342926904605E-3</v>
      </c>
      <c r="U12" s="328">
        <f t="shared" si="1"/>
        <v>-1.6821139052315937E-3</v>
      </c>
    </row>
    <row r="13" spans="1:33" s="3" customFormat="1" ht="24" customHeight="1">
      <c r="A13" s="46"/>
      <c r="B13" s="3" t="s">
        <v>33</v>
      </c>
      <c r="E13" s="31">
        <v>77223.87999999999</v>
      </c>
      <c r="F13" s="341">
        <v>359186.25000000017</v>
      </c>
      <c r="G13" s="357">
        <v>436410.13000000018</v>
      </c>
      <c r="H13" s="31">
        <v>79024.53</v>
      </c>
      <c r="I13" s="341">
        <v>355407.5</v>
      </c>
      <c r="J13" s="355">
        <v>434432.03</v>
      </c>
      <c r="K13"/>
      <c r="L13" s="336">
        <f>E13/G13</f>
        <v>0.17695253774242123</v>
      </c>
      <c r="M13" s="344">
        <f>F13/G13</f>
        <v>0.82304746225757874</v>
      </c>
      <c r="N13" s="337">
        <f>G13/$G$12</f>
        <v>0.89403428091187498</v>
      </c>
      <c r="O13" s="336">
        <f>H13/J13</f>
        <v>0.18190309310296479</v>
      </c>
      <c r="P13" s="344">
        <f>I13/J13</f>
        <v>0.81809690689703518</v>
      </c>
      <c r="Q13" s="337">
        <f t="shared" ref="Q13:Q15" si="6">O13+P13</f>
        <v>1</v>
      </c>
      <c r="R13"/>
      <c r="S13" s="326">
        <f t="shared" si="1"/>
        <v>2.3317269217760218E-2</v>
      </c>
      <c r="T13" s="330">
        <f t="shared" si="1"/>
        <v>-1.0520308057449785E-2</v>
      </c>
      <c r="U13" s="209">
        <f t="shared" si="1"/>
        <v>-4.5326628875460582E-3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7136.14</v>
      </c>
      <c r="F14" s="154">
        <v>41542.140000000014</v>
      </c>
      <c r="G14" s="119">
        <v>48678.280000000013</v>
      </c>
      <c r="H14" s="19">
        <v>5941.7400000000016</v>
      </c>
      <c r="I14" s="154">
        <v>40685.51</v>
      </c>
      <c r="J14" s="20">
        <v>46627.25</v>
      </c>
      <c r="L14" s="345">
        <f>E14/G14</f>
        <v>0.14659803099041294</v>
      </c>
      <c r="M14" s="346">
        <f>F14/G14</f>
        <v>0.85340196900958709</v>
      </c>
      <c r="N14" s="410">
        <f t="shared" ref="N14:N15" si="7">G14/$G$12</f>
        <v>9.9722825077013896E-2</v>
      </c>
      <c r="O14" s="345">
        <f>H14/J14</f>
        <v>0.1274306333742608</v>
      </c>
      <c r="P14" s="346">
        <f>I14/J14</f>
        <v>0.87256936662573925</v>
      </c>
      <c r="Q14" s="347">
        <f t="shared" si="6"/>
        <v>1</v>
      </c>
      <c r="S14" s="326">
        <f t="shared" si="1"/>
        <v>-0.16737339794342582</v>
      </c>
      <c r="T14" s="330">
        <f t="shared" si="1"/>
        <v>-2.0620747992279927E-2</v>
      </c>
      <c r="U14" s="209">
        <f t="shared" si="1"/>
        <v>-4.213439751774329E-2</v>
      </c>
    </row>
    <row r="15" spans="1:33" ht="24" customHeight="1" thickBot="1">
      <c r="A15" s="8"/>
      <c r="B15" t="s">
        <v>36</v>
      </c>
      <c r="E15" s="19">
        <v>766.44</v>
      </c>
      <c r="F15" s="154">
        <v>2280.94</v>
      </c>
      <c r="G15" s="119">
        <v>3047.38</v>
      </c>
      <c r="H15" s="19">
        <v>1048.75</v>
      </c>
      <c r="I15" s="154">
        <v>5206.66</v>
      </c>
      <c r="J15" s="20">
        <v>6255.41</v>
      </c>
      <c r="L15" s="348">
        <f>E15/G15</f>
        <v>0.251507852647192</v>
      </c>
      <c r="M15" s="349">
        <f>F15/G15</f>
        <v>0.748492147352808</v>
      </c>
      <c r="N15" s="347">
        <f t="shared" si="7"/>
        <v>6.2428940111111273E-3</v>
      </c>
      <c r="O15" s="348">
        <f>H15/J15</f>
        <v>0.16765487793765715</v>
      </c>
      <c r="P15" s="349">
        <f>I15/J15</f>
        <v>0.83234512206234279</v>
      </c>
      <c r="Q15" s="350">
        <f t="shared" si="6"/>
        <v>1</v>
      </c>
      <c r="S15" s="326">
        <f t="shared" si="1"/>
        <v>0.36833933510777089</v>
      </c>
      <c r="T15" s="330">
        <f t="shared" si="1"/>
        <v>1.282681701403807</v>
      </c>
      <c r="U15" s="209">
        <f t="shared" si="1"/>
        <v>1.0527174162723387</v>
      </c>
    </row>
    <row r="16" spans="1:33" ht="24" customHeight="1" thickBot="1">
      <c r="A16" s="12" t="s">
        <v>12</v>
      </c>
      <c r="B16" s="13"/>
      <c r="C16" s="13"/>
      <c r="D16" s="13"/>
      <c r="E16" s="17">
        <v>156980.74</v>
      </c>
      <c r="F16" s="340">
        <v>612182.80000000005</v>
      </c>
      <c r="G16" s="162">
        <v>769163.54000000015</v>
      </c>
      <c r="H16" s="17">
        <v>161245.38</v>
      </c>
      <c r="I16" s="340">
        <v>611085.70000000007</v>
      </c>
      <c r="J16" s="18">
        <v>772331.08000000019</v>
      </c>
      <c r="L16" s="334">
        <f>L8+L12</f>
        <v>1</v>
      </c>
      <c r="M16" s="343">
        <f t="shared" ref="M16:Q16" si="8">M8+M12</f>
        <v>1.0000000000000002</v>
      </c>
      <c r="N16" s="338">
        <f t="shared" si="8"/>
        <v>1</v>
      </c>
      <c r="O16" s="334">
        <f t="shared" si="8"/>
        <v>1</v>
      </c>
      <c r="P16" s="343">
        <f t="shared" si="8"/>
        <v>0.99999999999999989</v>
      </c>
      <c r="Q16" s="335">
        <f t="shared" si="8"/>
        <v>0.99999999999999989</v>
      </c>
      <c r="S16" s="327">
        <f t="shared" si="1"/>
        <v>2.7166644774384515E-2</v>
      </c>
      <c r="T16" s="331">
        <f t="shared" si="1"/>
        <v>-1.7921117679228764E-3</v>
      </c>
      <c r="U16" s="328">
        <f t="shared" si="1"/>
        <v>4.1181619191154543E-3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140151.06</v>
      </c>
      <c r="F17" s="342">
        <f t="shared" ref="F17:G19" si="9">F9+F13</f>
        <v>504304.83000000013</v>
      </c>
      <c r="G17" s="324">
        <f t="shared" si="9"/>
        <v>644455.89000000013</v>
      </c>
      <c r="H17" s="180">
        <f>H9+H13</f>
        <v>147912.84</v>
      </c>
      <c r="I17" s="342">
        <f t="shared" ref="I17:J19" si="10">I9+I13</f>
        <v>499606.44000000006</v>
      </c>
      <c r="J17" s="356">
        <f t="shared" si="10"/>
        <v>647519.28</v>
      </c>
      <c r="K17"/>
      <c r="L17" s="336">
        <f t="shared" ref="L17:Q17" si="11">E17/E16</f>
        <v>0.89279143415937523</v>
      </c>
      <c r="M17" s="344">
        <f t="shared" si="11"/>
        <v>0.82378144240576523</v>
      </c>
      <c r="N17" s="339">
        <f t="shared" si="11"/>
        <v>0.83786588480259994</v>
      </c>
      <c r="O17" s="336">
        <f t="shared" si="11"/>
        <v>0.91731521238003833</v>
      </c>
      <c r="P17" s="344">
        <f t="shared" si="11"/>
        <v>0.81757180703132148</v>
      </c>
      <c r="Q17" s="337">
        <f t="shared" si="11"/>
        <v>0.8383959894505344</v>
      </c>
      <c r="R17"/>
      <c r="S17" s="326">
        <f t="shared" si="1"/>
        <v>5.5381529044446751E-2</v>
      </c>
      <c r="T17" s="330">
        <f t="shared" si="1"/>
        <v>-9.3165675212749221E-3</v>
      </c>
      <c r="U17" s="209">
        <f t="shared" si="1"/>
        <v>4.7534517839535875E-3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16063.240000000002</v>
      </c>
      <c r="F18" s="154">
        <f t="shared" si="9"/>
        <v>96259.680000000008</v>
      </c>
      <c r="G18" s="119">
        <f t="shared" si="9"/>
        <v>112322.92000000001</v>
      </c>
      <c r="H18" s="19">
        <f>H10+H14</f>
        <v>12282.440000000002</v>
      </c>
      <c r="I18" s="154">
        <f t="shared" si="10"/>
        <v>102288.08000000002</v>
      </c>
      <c r="J18" s="20">
        <f t="shared" si="10"/>
        <v>114570.52000000002</v>
      </c>
      <c r="L18" s="345">
        <f t="shared" ref="L18:Q18" si="12">E18/E16</f>
        <v>0.10232618345409764</v>
      </c>
      <c r="M18" s="346">
        <f t="shared" si="12"/>
        <v>0.15724009233843225</v>
      </c>
      <c r="N18" s="323">
        <f t="shared" si="12"/>
        <v>0.14603255895358741</v>
      </c>
      <c r="O18" s="345">
        <f t="shared" si="12"/>
        <v>7.6172352969120741E-2</v>
      </c>
      <c r="P18" s="346">
        <f t="shared" si="12"/>
        <v>0.16738745482016681</v>
      </c>
      <c r="Q18" s="347">
        <f t="shared" si="12"/>
        <v>0.14834379059301872</v>
      </c>
      <c r="S18" s="326">
        <f t="shared" si="1"/>
        <v>-0.23536970125578643</v>
      </c>
      <c r="T18" s="330">
        <f t="shared" si="1"/>
        <v>6.2626428843312265E-2</v>
      </c>
      <c r="U18" s="209">
        <f t="shared" si="1"/>
        <v>2.0010163553440433E-2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766.44</v>
      </c>
      <c r="F19" s="155">
        <f t="shared" si="9"/>
        <v>11618.289999999997</v>
      </c>
      <c r="G19" s="123">
        <f t="shared" si="9"/>
        <v>12384.729999999996</v>
      </c>
      <c r="H19" s="21">
        <f>H11+H15</f>
        <v>1050.0999999999999</v>
      </c>
      <c r="I19" s="155">
        <f t="shared" si="10"/>
        <v>9191.1799999999985</v>
      </c>
      <c r="J19" s="22">
        <f t="shared" si="10"/>
        <v>10241.279999999999</v>
      </c>
      <c r="L19" s="348">
        <f t="shared" ref="L19:Q19" si="13">E19/E16</f>
        <v>4.8823823865271629E-3</v>
      </c>
      <c r="M19" s="349">
        <f t="shared" si="13"/>
        <v>1.8978465255802674E-2</v>
      </c>
      <c r="N19" s="351">
        <f t="shared" si="13"/>
        <v>1.6101556243812588E-2</v>
      </c>
      <c r="O19" s="348">
        <f t="shared" si="13"/>
        <v>6.5124346508408483E-3</v>
      </c>
      <c r="P19" s="349">
        <f t="shared" si="13"/>
        <v>1.5040738148511736E-2</v>
      </c>
      <c r="Q19" s="350">
        <f t="shared" si="13"/>
        <v>1.3260219956446653E-2</v>
      </c>
      <c r="S19" s="332">
        <f t="shared" si="1"/>
        <v>0.37010072543186662</v>
      </c>
      <c r="T19" s="333">
        <f t="shared" si="1"/>
        <v>-0.20890423633770541</v>
      </c>
      <c r="U19" s="208">
        <f t="shared" si="1"/>
        <v>-0.17307200076222878</v>
      </c>
    </row>
    <row r="20" spans="1:33" ht="6.75" customHeight="1"/>
    <row r="22" spans="1:33" ht="25.5" customHeight="1">
      <c r="A22" s="1" t="s">
        <v>208</v>
      </c>
    </row>
    <row r="23" spans="1:33" ht="15.75" thickBot="1"/>
    <row r="24" spans="1:33" ht="21.75" customHeight="1">
      <c r="A24" s="439" t="s">
        <v>16</v>
      </c>
      <c r="B24" s="422"/>
      <c r="C24" s="422"/>
      <c r="D24" s="422"/>
      <c r="E24" s="430" t="s">
        <v>204</v>
      </c>
      <c r="F24" s="474"/>
      <c r="G24" s="474"/>
      <c r="H24" s="474"/>
      <c r="I24" s="474"/>
      <c r="J24" s="431"/>
      <c r="L24" s="478" t="s">
        <v>205</v>
      </c>
      <c r="M24" s="474"/>
      <c r="N24" s="474"/>
      <c r="O24" s="474"/>
      <c r="P24" s="474"/>
      <c r="Q24" s="431"/>
      <c r="S24" s="480" t="s">
        <v>206</v>
      </c>
      <c r="T24" s="480"/>
      <c r="U24" s="480"/>
    </row>
    <row r="25" spans="1:33" ht="18.75" customHeight="1">
      <c r="A25" s="457"/>
      <c r="B25" s="423"/>
      <c r="C25" s="423"/>
      <c r="D25" s="423"/>
      <c r="E25" s="472">
        <v>2024</v>
      </c>
      <c r="F25" s="470"/>
      <c r="G25" s="471"/>
      <c r="H25" s="475">
        <v>2025</v>
      </c>
      <c r="I25" s="476"/>
      <c r="J25" s="477"/>
      <c r="L25" s="469">
        <f>E25</f>
        <v>2024</v>
      </c>
      <c r="M25" s="470"/>
      <c r="N25" s="471"/>
      <c r="O25" s="472">
        <v>2025</v>
      </c>
      <c r="P25" s="470"/>
      <c r="Q25" s="473"/>
      <c r="S25" s="483" t="s">
        <v>203</v>
      </c>
      <c r="T25" s="482" t="s">
        <v>202</v>
      </c>
      <c r="U25" s="423" t="s">
        <v>12</v>
      </c>
    </row>
    <row r="26" spans="1:33" ht="18.75" customHeight="1" thickBot="1">
      <c r="A26" s="440"/>
      <c r="B26" s="463"/>
      <c r="C26" s="463"/>
      <c r="D26" s="463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29"/>
      <c r="T26" s="417"/>
      <c r="U26" s="463"/>
    </row>
    <row r="27" spans="1:33" ht="24" customHeight="1" thickBot="1">
      <c r="A27" s="12" t="s">
        <v>20</v>
      </c>
      <c r="B27" s="13"/>
      <c r="C27" s="13"/>
      <c r="D27" s="13"/>
      <c r="E27" s="17">
        <v>16725.888999999996</v>
      </c>
      <c r="F27" s="340">
        <v>49340.540000000008</v>
      </c>
      <c r="G27" s="162">
        <v>66066.429000000004</v>
      </c>
      <c r="H27" s="17">
        <v>17720.395000000004</v>
      </c>
      <c r="I27" s="340">
        <v>49205.374000000003</v>
      </c>
      <c r="J27" s="18">
        <v>66925.769000000015</v>
      </c>
      <c r="L27" s="334">
        <f t="shared" ref="L27:Q27" si="14">E27/E35</f>
        <v>0.41852644134534173</v>
      </c>
      <c r="M27" s="343">
        <f t="shared" si="14"/>
        <v>0.31313059362589862</v>
      </c>
      <c r="N27" s="338">
        <f t="shared" si="14"/>
        <v>0.33445341205240736</v>
      </c>
      <c r="O27" s="334">
        <f t="shared" si="14"/>
        <v>0.43668896597586182</v>
      </c>
      <c r="P27" s="343">
        <f t="shared" si="14"/>
        <v>0.32167425295898339</v>
      </c>
      <c r="Q27" s="335">
        <f t="shared" si="14"/>
        <v>0.34578838359890773</v>
      </c>
      <c r="S27" s="325">
        <f t="shared" ref="S27:U38" si="15">(H27-E27)/E27</f>
        <v>5.945908166675079E-2</v>
      </c>
      <c r="T27" s="329">
        <f t="shared" si="15"/>
        <v>-2.739451169363057E-3</v>
      </c>
      <c r="U27" s="164">
        <f t="shared" si="15"/>
        <v>1.300721127215777E-2</v>
      </c>
    </row>
    <row r="28" spans="1:33" ht="24" customHeight="1">
      <c r="A28" s="46"/>
      <c r="B28" s="177" t="s">
        <v>33</v>
      </c>
      <c r="C28" s="177"/>
      <c r="D28" s="178"/>
      <c r="E28" s="39">
        <v>15433.494999999995</v>
      </c>
      <c r="F28" s="153">
        <v>37484.891000000003</v>
      </c>
      <c r="G28" s="112">
        <v>52918.385999999999</v>
      </c>
      <c r="H28" s="39">
        <v>16784.256000000005</v>
      </c>
      <c r="I28" s="153">
        <v>37476.667000000009</v>
      </c>
      <c r="J28" s="20">
        <v>54260.92300000001</v>
      </c>
      <c r="L28" s="345">
        <f t="shared" ref="L28:Q28" si="16">E28/E27</f>
        <v>0.9227309233009976</v>
      </c>
      <c r="M28" s="346">
        <f t="shared" si="16"/>
        <v>0.75971789121075683</v>
      </c>
      <c r="N28" s="347">
        <f t="shared" si="16"/>
        <v>0.80098753332044015</v>
      </c>
      <c r="O28" s="345">
        <f t="shared" si="16"/>
        <v>0.94717166293415023</v>
      </c>
      <c r="P28" s="346">
        <f t="shared" si="16"/>
        <v>0.76163768209545579</v>
      </c>
      <c r="Q28" s="347">
        <f t="shared" si="16"/>
        <v>0.81076278705142701</v>
      </c>
      <c r="S28" s="326">
        <f t="shared" si="15"/>
        <v>8.7521394214337703E-2</v>
      </c>
      <c r="T28" s="330">
        <f t="shared" si="15"/>
        <v>-2.1939506239980003E-4</v>
      </c>
      <c r="U28" s="209">
        <f t="shared" si="15"/>
        <v>2.536995364900228E-2</v>
      </c>
    </row>
    <row r="29" spans="1:33" ht="24" customHeight="1">
      <c r="A29" s="8"/>
      <c r="B29" t="s">
        <v>37</v>
      </c>
      <c r="E29" s="19">
        <v>1292.3939999999998</v>
      </c>
      <c r="F29" s="154">
        <v>10090.911000000006</v>
      </c>
      <c r="G29" s="119">
        <v>11383.305000000006</v>
      </c>
      <c r="H29" s="19">
        <v>934.60999999999945</v>
      </c>
      <c r="I29" s="154">
        <v>10760.060999999998</v>
      </c>
      <c r="J29" s="20">
        <v>11694.670999999997</v>
      </c>
      <c r="L29" s="345">
        <f t="shared" ref="L29:Q29" si="17">E29/E27</f>
        <v>7.7269076699002376E-2</v>
      </c>
      <c r="M29" s="346">
        <f t="shared" si="17"/>
        <v>0.20451561738075838</v>
      </c>
      <c r="N29" s="347">
        <f t="shared" si="17"/>
        <v>0.17230089732865697</v>
      </c>
      <c r="O29" s="345">
        <f t="shared" si="17"/>
        <v>5.2742052307524705E-2</v>
      </c>
      <c r="P29" s="346">
        <f t="shared" si="17"/>
        <v>0.2186765413062402</v>
      </c>
      <c r="Q29" s="347">
        <f t="shared" si="17"/>
        <v>0.1747409282663602</v>
      </c>
      <c r="S29" s="326">
        <f t="shared" si="15"/>
        <v>-0.27683817783121895</v>
      </c>
      <c r="T29" s="330">
        <f t="shared" si="15"/>
        <v>6.6312149616619548E-2</v>
      </c>
      <c r="U29" s="209">
        <f t="shared" si="15"/>
        <v>2.7352864567890496E-2</v>
      </c>
    </row>
    <row r="30" spans="1:33" ht="24" customHeight="1" thickBot="1">
      <c r="A30" s="8"/>
      <c r="B30" t="s">
        <v>36</v>
      </c>
      <c r="E30" s="19"/>
      <c r="F30" s="154">
        <v>1764.7380000000003</v>
      </c>
      <c r="G30" s="119">
        <v>1764.7380000000003</v>
      </c>
      <c r="H30" s="19">
        <v>1.5290000000000001</v>
      </c>
      <c r="I30" s="154">
        <v>968.64600000000019</v>
      </c>
      <c r="J30" s="20">
        <v>970.17500000000018</v>
      </c>
      <c r="L30" s="345">
        <f t="shared" ref="L30:Q30" si="18">E30/E27</f>
        <v>0</v>
      </c>
      <c r="M30" s="346">
        <f t="shared" si="18"/>
        <v>3.5766491408484785E-2</v>
      </c>
      <c r="N30" s="347">
        <f t="shared" si="18"/>
        <v>2.6711569350902863E-2</v>
      </c>
      <c r="O30" s="345">
        <f t="shared" si="18"/>
        <v>8.6284758325082473E-5</v>
      </c>
      <c r="P30" s="346">
        <f t="shared" si="18"/>
        <v>1.9685776598304082E-2</v>
      </c>
      <c r="Q30" s="347">
        <f t="shared" si="18"/>
        <v>1.4496284682212616E-2</v>
      </c>
      <c r="S30" s="326"/>
      <c r="T30" s="330">
        <f t="shared" si="15"/>
        <v>-0.45111058978726587</v>
      </c>
      <c r="U30" s="209">
        <f t="shared" si="15"/>
        <v>-0.45024417222273222</v>
      </c>
    </row>
    <row r="31" spans="1:33" ht="24" customHeight="1" thickBot="1">
      <c r="A31" s="12" t="s">
        <v>21</v>
      </c>
      <c r="B31" s="13"/>
      <c r="C31" s="13"/>
      <c r="D31" s="13"/>
      <c r="E31" s="17">
        <v>23237.868000000013</v>
      </c>
      <c r="F31" s="340">
        <v>108231.22400000006</v>
      </c>
      <c r="G31" s="162">
        <v>131469.09200000006</v>
      </c>
      <c r="H31" s="17">
        <v>22858.59</v>
      </c>
      <c r="I31" s="340">
        <v>103761.09300000007</v>
      </c>
      <c r="J31" s="18">
        <v>126619.68300000006</v>
      </c>
      <c r="L31" s="334">
        <f t="shared" ref="L31:Q31" si="19">E31/E35</f>
        <v>0.58147355865465822</v>
      </c>
      <c r="M31" s="343">
        <f t="shared" si="19"/>
        <v>0.68686940637410165</v>
      </c>
      <c r="N31" s="335">
        <f t="shared" si="19"/>
        <v>0.66554658794759247</v>
      </c>
      <c r="O31" s="334">
        <f t="shared" si="19"/>
        <v>0.5633110340241384</v>
      </c>
      <c r="P31" s="343">
        <f t="shared" si="19"/>
        <v>0.67832574704101667</v>
      </c>
      <c r="Q31" s="335">
        <f t="shared" si="19"/>
        <v>0.65421161640109227</v>
      </c>
      <c r="S31" s="327">
        <f t="shared" si="15"/>
        <v>-1.6321548947606242E-2</v>
      </c>
      <c r="T31" s="331">
        <f t="shared" si="15"/>
        <v>-4.1301676492173749E-2</v>
      </c>
      <c r="U31" s="328">
        <f t="shared" si="15"/>
        <v>-3.6886304805391047E-2</v>
      </c>
    </row>
    <row r="32" spans="1:33" ht="24" customHeight="1">
      <c r="A32" s="46"/>
      <c r="B32" s="3" t="s">
        <v>33</v>
      </c>
      <c r="C32" s="3"/>
      <c r="D32" s="3"/>
      <c r="E32" s="19">
        <v>22078.205000000013</v>
      </c>
      <c r="F32" s="154">
        <v>101052.94500000005</v>
      </c>
      <c r="G32" s="119">
        <v>123131.15000000007</v>
      </c>
      <c r="H32" s="19">
        <v>21762.335999999999</v>
      </c>
      <c r="I32" s="154">
        <v>96278.479000000065</v>
      </c>
      <c r="J32" s="20">
        <v>118040.81500000006</v>
      </c>
      <c r="L32" s="336">
        <f>E32/G32</f>
        <v>0.17930641433950711</v>
      </c>
      <c r="M32" s="344">
        <f>F32/G32</f>
        <v>0.82069358566049289</v>
      </c>
      <c r="N32" s="337">
        <f t="shared" ref="N32:N34" si="20">L32+M32</f>
        <v>1</v>
      </c>
      <c r="O32" s="336">
        <f>H32/J32</f>
        <v>0.18436280705110336</v>
      </c>
      <c r="P32" s="344">
        <f>I32/J32</f>
        <v>0.81563719294889669</v>
      </c>
      <c r="Q32" s="337">
        <f t="shared" ref="Q32:Q34" si="21">O32+P32</f>
        <v>1</v>
      </c>
      <c r="S32" s="326">
        <f t="shared" si="15"/>
        <v>-1.4306824309313784E-2</v>
      </c>
      <c r="T32" s="330">
        <f t="shared" si="15"/>
        <v>-4.7247173251605712E-2</v>
      </c>
      <c r="U32" s="209">
        <f t="shared" si="15"/>
        <v>-4.1340757395671231E-2</v>
      </c>
    </row>
    <row r="33" spans="1:21" ht="24" customHeight="1">
      <c r="A33" s="8"/>
      <c r="B33" s="3" t="s">
        <v>37</v>
      </c>
      <c r="D33" s="3"/>
      <c r="E33" s="19">
        <v>1070.1750000000002</v>
      </c>
      <c r="F33" s="154">
        <v>6843.1800000000012</v>
      </c>
      <c r="G33" s="119">
        <v>7913.3550000000014</v>
      </c>
      <c r="H33" s="19">
        <v>883.19800000000009</v>
      </c>
      <c r="I33" s="154">
        <v>6789.5170000000026</v>
      </c>
      <c r="J33" s="20">
        <v>7672.7150000000029</v>
      </c>
      <c r="L33" s="345">
        <f>E33/G33</f>
        <v>0.13523657159321173</v>
      </c>
      <c r="M33" s="346">
        <f>F33/G33</f>
        <v>0.86476342840678833</v>
      </c>
      <c r="N33" s="347">
        <f t="shared" si="20"/>
        <v>1</v>
      </c>
      <c r="O33" s="345">
        <f>H33/J33</f>
        <v>0.11510892819556047</v>
      </c>
      <c r="P33" s="346">
        <f>I33/J33</f>
        <v>0.88489107180443949</v>
      </c>
      <c r="Q33" s="347">
        <f t="shared" si="21"/>
        <v>1</v>
      </c>
      <c r="S33" s="326">
        <f t="shared" si="15"/>
        <v>-0.17471628471978887</v>
      </c>
      <c r="T33" s="330">
        <f t="shared" si="15"/>
        <v>-7.8418220768704961E-3</v>
      </c>
      <c r="U33" s="209">
        <f t="shared" si="15"/>
        <v>-3.0409352291158234E-2</v>
      </c>
    </row>
    <row r="34" spans="1:21" ht="24" customHeight="1" thickBot="1">
      <c r="A34" s="8"/>
      <c r="B34" t="s">
        <v>36</v>
      </c>
      <c r="E34" s="19">
        <v>89.487999999999985</v>
      </c>
      <c r="F34" s="154">
        <v>335.09899999999999</v>
      </c>
      <c r="G34" s="119">
        <v>424.58699999999999</v>
      </c>
      <c r="H34" s="19">
        <v>213.05600000000001</v>
      </c>
      <c r="I34" s="154">
        <v>693.09699999999987</v>
      </c>
      <c r="J34" s="20">
        <v>906.15299999999991</v>
      </c>
      <c r="L34" s="348">
        <f>E34/G34</f>
        <v>0.21076481380729978</v>
      </c>
      <c r="M34" s="349">
        <f>F34/G34</f>
        <v>0.78923518619270017</v>
      </c>
      <c r="N34" s="350">
        <f t="shared" si="20"/>
        <v>1</v>
      </c>
      <c r="O34" s="348">
        <f>H34/J34</f>
        <v>0.23512144196399509</v>
      </c>
      <c r="P34" s="349">
        <f>I34/J34</f>
        <v>0.76487855803600491</v>
      </c>
      <c r="Q34" s="350">
        <f t="shared" si="21"/>
        <v>1</v>
      </c>
      <c r="S34" s="326">
        <f t="shared" si="15"/>
        <v>1.3808331843375654</v>
      </c>
      <c r="T34" s="330">
        <f t="shared" si="15"/>
        <v>1.0683350293495353</v>
      </c>
      <c r="U34" s="209">
        <f t="shared" si="15"/>
        <v>1.134198644800712</v>
      </c>
    </row>
    <row r="35" spans="1:21" ht="24" customHeight="1" thickBot="1">
      <c r="A35" s="12" t="s">
        <v>12</v>
      </c>
      <c r="B35" s="13"/>
      <c r="C35" s="13"/>
      <c r="D35" s="13"/>
      <c r="E35" s="17">
        <v>39963.757000000012</v>
      </c>
      <c r="F35" s="340">
        <v>157571.76400000002</v>
      </c>
      <c r="G35" s="162">
        <v>197535.5210000001</v>
      </c>
      <c r="H35" s="17">
        <v>40578.984999999993</v>
      </c>
      <c r="I35" s="340">
        <v>152966.46700000006</v>
      </c>
      <c r="J35" s="18">
        <v>193545.45200000008</v>
      </c>
      <c r="L35" s="334">
        <f>L27+L31</f>
        <v>1</v>
      </c>
      <c r="M35" s="343">
        <f t="shared" ref="M35:Q35" si="22">M27+M31</f>
        <v>1.0000000000000002</v>
      </c>
      <c r="N35" s="338">
        <f t="shared" si="22"/>
        <v>0.99999999999999978</v>
      </c>
      <c r="O35" s="334">
        <f t="shared" si="22"/>
        <v>1.0000000000000002</v>
      </c>
      <c r="P35" s="343">
        <f t="shared" si="22"/>
        <v>1</v>
      </c>
      <c r="Q35" s="335">
        <f t="shared" si="22"/>
        <v>1</v>
      </c>
      <c r="S35" s="327">
        <f t="shared" si="15"/>
        <v>1.5394648706326104E-2</v>
      </c>
      <c r="T35" s="331">
        <f t="shared" si="15"/>
        <v>-2.922666398530616E-2</v>
      </c>
      <c r="U35" s="328">
        <f t="shared" si="15"/>
        <v>-2.0199248113963342E-2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37511.700000000012</v>
      </c>
      <c r="F36" s="342">
        <f t="shared" ref="F36:G38" si="23">F28+F32</f>
        <v>138537.83600000007</v>
      </c>
      <c r="G36" s="324">
        <f t="shared" si="23"/>
        <v>176049.53600000008</v>
      </c>
      <c r="H36" s="180">
        <f>H28+H32</f>
        <v>38546.592000000004</v>
      </c>
      <c r="I36" s="342">
        <f t="shared" ref="I36:J38" si="24">I28+I32</f>
        <v>133755.14600000007</v>
      </c>
      <c r="J36" s="356">
        <f t="shared" si="24"/>
        <v>172301.73800000007</v>
      </c>
      <c r="L36" s="336">
        <f>E36/E35</f>
        <v>0.93864298093895426</v>
      </c>
      <c r="M36" s="344">
        <f t="shared" ref="M36:Q36" si="25">F36/F35</f>
        <v>0.87920470319796662</v>
      </c>
      <c r="N36" s="339">
        <f t="shared" si="25"/>
        <v>0.89122976520258346</v>
      </c>
      <c r="O36" s="336">
        <f t="shared" si="25"/>
        <v>0.94991513464420096</v>
      </c>
      <c r="P36" s="344">
        <f t="shared" si="25"/>
        <v>0.8744082845294453</v>
      </c>
      <c r="Q36" s="337">
        <f t="shared" si="25"/>
        <v>0.89023914651324387</v>
      </c>
      <c r="S36" s="326">
        <f t="shared" si="15"/>
        <v>2.7588512384135941E-2</v>
      </c>
      <c r="T36" s="330">
        <f t="shared" si="15"/>
        <v>-3.4522626728484482E-2</v>
      </c>
      <c r="U36" s="209">
        <f t="shared" si="15"/>
        <v>-2.1288315125124829E-2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2362.569</v>
      </c>
      <c r="F37" s="154">
        <f t="shared" si="23"/>
        <v>16934.091000000008</v>
      </c>
      <c r="G37" s="119">
        <f t="shared" si="23"/>
        <v>19296.660000000007</v>
      </c>
      <c r="H37" s="19">
        <f>H29+H33</f>
        <v>1817.8079999999995</v>
      </c>
      <c r="I37" s="154">
        <f t="shared" si="24"/>
        <v>17549.578000000001</v>
      </c>
      <c r="J37" s="20">
        <f t="shared" si="24"/>
        <v>19367.385999999999</v>
      </c>
      <c r="L37" s="345">
        <f>E37/E35</f>
        <v>5.9117790151711695E-2</v>
      </c>
      <c r="M37" s="346">
        <f t="shared" ref="M37:Q37" si="26">F37/F35</f>
        <v>0.10746907041035604</v>
      </c>
      <c r="N37" s="323">
        <f t="shared" si="26"/>
        <v>9.7687038271967286E-2</v>
      </c>
      <c r="O37" s="345">
        <f t="shared" si="26"/>
        <v>4.479678335966264E-2</v>
      </c>
      <c r="P37" s="346">
        <f t="shared" si="26"/>
        <v>0.11472826917026197</v>
      </c>
      <c r="Q37" s="347">
        <f t="shared" si="26"/>
        <v>0.10006634513943521</v>
      </c>
      <c r="S37" s="326">
        <f t="shared" si="15"/>
        <v>-0.23057993226864504</v>
      </c>
      <c r="T37" s="330">
        <f t="shared" si="15"/>
        <v>3.6346031210059838E-2</v>
      </c>
      <c r="U37" s="209">
        <f t="shared" si="15"/>
        <v>3.6651938729288618E-3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89.487999999999985</v>
      </c>
      <c r="F38" s="155">
        <f t="shared" si="23"/>
        <v>2099.8370000000004</v>
      </c>
      <c r="G38" s="123">
        <f t="shared" si="23"/>
        <v>2189.3250000000003</v>
      </c>
      <c r="H38" s="21">
        <f>H30+H34</f>
        <v>214.58500000000001</v>
      </c>
      <c r="I38" s="155">
        <f t="shared" si="24"/>
        <v>1661.7429999999999</v>
      </c>
      <c r="J38" s="22">
        <f t="shared" si="24"/>
        <v>1876.328</v>
      </c>
      <c r="L38" s="348">
        <f>E38/E35</f>
        <v>2.2392289093340237E-3</v>
      </c>
      <c r="M38" s="349">
        <f t="shared" ref="M38:Q38" si="27">F38/F35</f>
        <v>1.3326226391677637E-2</v>
      </c>
      <c r="N38" s="351">
        <f t="shared" si="27"/>
        <v>1.1083196525449208E-2</v>
      </c>
      <c r="O38" s="348">
        <f t="shared" si="27"/>
        <v>5.2880819961366714E-3</v>
      </c>
      <c r="P38" s="349">
        <f t="shared" si="27"/>
        <v>1.0863446300292725E-2</v>
      </c>
      <c r="Q38" s="350">
        <f t="shared" si="27"/>
        <v>9.6945083473209143E-3</v>
      </c>
      <c r="S38" s="332">
        <f t="shared" si="15"/>
        <v>1.3979192740926163</v>
      </c>
      <c r="T38" s="333">
        <f t="shared" si="15"/>
        <v>-0.20863238432316433</v>
      </c>
      <c r="U38" s="208">
        <f t="shared" si="15"/>
        <v>-0.14296506914231566</v>
      </c>
    </row>
    <row r="41" spans="1:21">
      <c r="A41" s="1" t="s">
        <v>207</v>
      </c>
    </row>
    <row r="42" spans="1:21" ht="15.75" thickBot="1"/>
    <row r="43" spans="1:21" ht="22.5" customHeight="1">
      <c r="A43" s="439" t="s">
        <v>16</v>
      </c>
      <c r="B43" s="422"/>
      <c r="C43" s="422"/>
      <c r="D43" s="422"/>
      <c r="E43" s="430" t="s">
        <v>204</v>
      </c>
      <c r="F43" s="474"/>
      <c r="G43" s="474"/>
      <c r="H43" s="474"/>
      <c r="I43" s="474"/>
      <c r="J43" s="431"/>
      <c r="L43" s="479" t="s">
        <v>206</v>
      </c>
      <c r="M43" s="480"/>
      <c r="N43" s="480"/>
    </row>
    <row r="44" spans="1:21" ht="18.75" customHeight="1">
      <c r="A44" s="457"/>
      <c r="B44" s="423"/>
      <c r="C44" s="423"/>
      <c r="D44" s="423"/>
      <c r="E44" s="472">
        <v>2024</v>
      </c>
      <c r="F44" s="470"/>
      <c r="G44" s="471"/>
      <c r="H44" s="475">
        <v>2025</v>
      </c>
      <c r="I44" s="476"/>
      <c r="J44" s="477"/>
      <c r="L44" s="481" t="s">
        <v>203</v>
      </c>
      <c r="M44" s="482" t="s">
        <v>202</v>
      </c>
      <c r="N44" s="423" t="s">
        <v>12</v>
      </c>
      <c r="S44" t="s">
        <v>210</v>
      </c>
    </row>
    <row r="45" spans="1:21" ht="18.75" customHeight="1" thickBot="1">
      <c r="A45" s="440"/>
      <c r="B45" s="463"/>
      <c r="C45" s="463"/>
      <c r="D45" s="463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19"/>
      <c r="M45" s="417"/>
      <c r="N45" s="463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2.3277512487773859</v>
      </c>
      <c r="F46" s="359">
        <f t="shared" ref="F46:J46" si="28">(F27/F8)*10</f>
        <v>2.3588335557085713</v>
      </c>
      <c r="G46" s="360">
        <f t="shared" si="28"/>
        <v>2.3508863092701708</v>
      </c>
      <c r="H46" s="358">
        <f t="shared" si="28"/>
        <v>2.3554845410815535</v>
      </c>
      <c r="I46" s="359">
        <f t="shared" si="28"/>
        <v>2.345502891684446</v>
      </c>
      <c r="J46" s="361">
        <f t="shared" si="28"/>
        <v>2.3481375579839461</v>
      </c>
      <c r="L46" s="365">
        <f>(H46-E46)/E46</f>
        <v>1.1914199302324083E-2</v>
      </c>
      <c r="M46" s="329">
        <f>(I46-F46)/F46</f>
        <v>-5.6513796795301646E-3</v>
      </c>
      <c r="N46" s="164">
        <f>(J46-G46)/G46</f>
        <v>-1.1692404160021271E-3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9">(E28/E9)*10</f>
        <v>2.4525960006470968</v>
      </c>
      <c r="F47" s="156">
        <f t="shared" si="29"/>
        <v>2.5830524940362576</v>
      </c>
      <c r="G47" s="362">
        <f t="shared" si="29"/>
        <v>2.5435935824887763</v>
      </c>
      <c r="H47" s="124">
        <f t="shared" si="29"/>
        <v>2.4364447320597655</v>
      </c>
      <c r="I47" s="156">
        <f t="shared" si="29"/>
        <v>2.5989557898275804</v>
      </c>
      <c r="J47" s="363">
        <f t="shared" si="29"/>
        <v>2.546418098689621</v>
      </c>
      <c r="L47" s="326">
        <f t="shared" ref="L47:N57" si="30">(H47-E47)/E47</f>
        <v>-6.5853767122958347E-3</v>
      </c>
      <c r="M47" s="330">
        <f t="shared" si="30"/>
        <v>6.1567838160626782E-3</v>
      </c>
      <c r="N47" s="209">
        <f t="shared" si="30"/>
        <v>1.1104432014178258E-3</v>
      </c>
    </row>
    <row r="48" spans="1:21" ht="24" customHeight="1">
      <c r="A48" s="8"/>
      <c r="B48" t="s">
        <v>37</v>
      </c>
      <c r="E48" s="125">
        <f t="shared" si="29"/>
        <v>1.4477198642336251</v>
      </c>
      <c r="F48" s="157">
        <f t="shared" si="29"/>
        <v>1.8441821397672495</v>
      </c>
      <c r="G48" s="364">
        <f t="shared" si="29"/>
        <v>1.7885724548053075</v>
      </c>
      <c r="H48" s="125">
        <f t="shared" si="29"/>
        <v>1.4739855221032365</v>
      </c>
      <c r="I48" s="157">
        <f t="shared" si="29"/>
        <v>1.7466902760712735</v>
      </c>
      <c r="J48" s="363">
        <f t="shared" si="29"/>
        <v>1.7212405290472468</v>
      </c>
      <c r="L48" s="326">
        <f t="shared" si="30"/>
        <v>1.814277645731939E-2</v>
      </c>
      <c r="M48" s="330">
        <f t="shared" si="30"/>
        <v>-5.2864552580625425E-2</v>
      </c>
      <c r="N48" s="209">
        <f t="shared" si="30"/>
        <v>-3.764562379184689E-2</v>
      </c>
    </row>
    <row r="49" spans="1:14" ht="24" customHeight="1" thickBot="1">
      <c r="A49" s="8"/>
      <c r="B49" t="s">
        <v>36</v>
      </c>
      <c r="E49" s="125"/>
      <c r="F49" s="157">
        <f t="shared" si="29"/>
        <v>1.8899773490337204</v>
      </c>
      <c r="G49" s="364">
        <f t="shared" si="29"/>
        <v>1.8899773490337204</v>
      </c>
      <c r="H49" s="125">
        <f t="shared" si="29"/>
        <v>11.325925925925926</v>
      </c>
      <c r="I49" s="157">
        <f t="shared" si="29"/>
        <v>2.4310230592392572</v>
      </c>
      <c r="J49" s="363">
        <f t="shared" si="29"/>
        <v>2.4340357312205376</v>
      </c>
      <c r="L49" s="326"/>
      <c r="M49" s="330">
        <f t="shared" si="30"/>
        <v>0.28627100239172426</v>
      </c>
      <c r="N49" s="209">
        <f t="shared" si="30"/>
        <v>0.28786502783484436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9"/>
        <v>2.7298055152299314</v>
      </c>
      <c r="F50" s="359">
        <f t="shared" si="29"/>
        <v>2.6855761379023164</v>
      </c>
      <c r="G50" s="360">
        <f t="shared" si="29"/>
        <v>2.6932893406566234</v>
      </c>
      <c r="H50" s="358">
        <f t="shared" si="29"/>
        <v>2.6575114439315368</v>
      </c>
      <c r="I50" s="359">
        <f t="shared" si="29"/>
        <v>2.5856261730790875</v>
      </c>
      <c r="J50" s="361">
        <f t="shared" si="29"/>
        <v>2.5983145100756162</v>
      </c>
      <c r="L50" s="327">
        <f t="shared" si="30"/>
        <v>-2.6483231459185207E-2</v>
      </c>
      <c r="M50" s="331">
        <f t="shared" si="30"/>
        <v>-3.7217326819599723E-2</v>
      </c>
      <c r="N50" s="328">
        <f t="shared" si="30"/>
        <v>-3.5263508137544683E-2</v>
      </c>
    </row>
    <row r="51" spans="1:14" ht="24" customHeight="1">
      <c r="A51" s="46"/>
      <c r="B51" s="3" t="s">
        <v>33</v>
      </c>
      <c r="C51" s="3"/>
      <c r="D51" s="3"/>
      <c r="E51" s="125">
        <f t="shared" si="29"/>
        <v>2.8589867538383222</v>
      </c>
      <c r="F51" s="157">
        <f t="shared" si="29"/>
        <v>2.81338567386697</v>
      </c>
      <c r="G51" s="364">
        <f t="shared" si="29"/>
        <v>2.821454900691696</v>
      </c>
      <c r="H51" s="125">
        <f t="shared" si="29"/>
        <v>2.7538709815800235</v>
      </c>
      <c r="I51" s="157">
        <f t="shared" si="29"/>
        <v>2.7089602498540426</v>
      </c>
      <c r="J51" s="363">
        <f t="shared" si="29"/>
        <v>2.7171296508685154</v>
      </c>
      <c r="L51" s="326">
        <f t="shared" si="30"/>
        <v>-3.6766792331995216E-2</v>
      </c>
      <c r="M51" s="330">
        <f t="shared" si="30"/>
        <v>-3.7117351162663646E-2</v>
      </c>
      <c r="N51" s="209">
        <f t="shared" si="30"/>
        <v>-3.6975692858888035E-2</v>
      </c>
    </row>
    <row r="52" spans="1:14" ht="24" customHeight="1">
      <c r="A52" s="8"/>
      <c r="B52" s="3" t="s">
        <v>37</v>
      </c>
      <c r="D52" s="3"/>
      <c r="E52" s="125">
        <f t="shared" si="29"/>
        <v>1.4996552758213828</v>
      </c>
      <c r="F52" s="157">
        <f t="shared" si="29"/>
        <v>1.6472863458647049</v>
      </c>
      <c r="G52" s="364">
        <f t="shared" si="29"/>
        <v>1.625643921683346</v>
      </c>
      <c r="H52" s="125">
        <f t="shared" si="29"/>
        <v>1.4864299010054292</v>
      </c>
      <c r="I52" s="157">
        <f t="shared" si="29"/>
        <v>1.6687801136080149</v>
      </c>
      <c r="J52" s="363">
        <f t="shared" si="29"/>
        <v>1.6455431105201361</v>
      </c>
      <c r="L52" s="326">
        <f t="shared" si="30"/>
        <v>-8.8189432792879167E-3</v>
      </c>
      <c r="M52" s="330">
        <f t="shared" si="30"/>
        <v>1.3047985128552356E-2</v>
      </c>
      <c r="N52" s="209">
        <f t="shared" si="30"/>
        <v>1.2240804133899498E-2</v>
      </c>
    </row>
    <row r="53" spans="1:14" ht="24" customHeight="1" thickBot="1">
      <c r="A53" s="8"/>
      <c r="B53" t="s">
        <v>36</v>
      </c>
      <c r="E53" s="125">
        <f t="shared" si="29"/>
        <v>1.1675799801680493</v>
      </c>
      <c r="F53" s="157">
        <f t="shared" si="29"/>
        <v>1.4691267635273175</v>
      </c>
      <c r="G53" s="364">
        <f t="shared" si="29"/>
        <v>1.3932853795719602</v>
      </c>
      <c r="H53" s="125">
        <f t="shared" si="29"/>
        <v>2.0315232419547078</v>
      </c>
      <c r="I53" s="157">
        <f t="shared" si="29"/>
        <v>1.331173919556875</v>
      </c>
      <c r="J53" s="363">
        <f t="shared" si="29"/>
        <v>1.4485908997172048</v>
      </c>
      <c r="L53" s="326">
        <f t="shared" si="30"/>
        <v>0.73994353831102133</v>
      </c>
      <c r="M53" s="330">
        <f t="shared" si="30"/>
        <v>-9.3901253040427193E-2</v>
      </c>
      <c r="N53" s="209">
        <f t="shared" si="30"/>
        <v>3.9694323184698413E-2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9"/>
        <v>2.5457745325955283</v>
      </c>
      <c r="F54" s="359">
        <f t="shared" si="29"/>
        <v>2.5739332107991277</v>
      </c>
      <c r="G54" s="360">
        <f t="shared" si="29"/>
        <v>2.5681862273398974</v>
      </c>
      <c r="H54" s="358">
        <f t="shared" si="29"/>
        <v>2.5165983050181029</v>
      </c>
      <c r="I54" s="359">
        <f t="shared" si="29"/>
        <v>2.5031917290815353</v>
      </c>
      <c r="J54" s="361">
        <f t="shared" si="29"/>
        <v>2.5059907209742232</v>
      </c>
      <c r="L54" s="327">
        <f t="shared" si="30"/>
        <v>-1.1460648696048899E-2</v>
      </c>
      <c r="M54" s="331">
        <f t="shared" si="30"/>
        <v>-2.7483806270027243E-2</v>
      </c>
      <c r="N54" s="328">
        <f t="shared" si="30"/>
        <v>-2.4217677714943511E-2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9"/>
        <v>2.6765191786633658</v>
      </c>
      <c r="F55" s="156">
        <f t="shared" si="29"/>
        <v>2.7471050792831004</v>
      </c>
      <c r="G55" s="362">
        <f t="shared" si="29"/>
        <v>2.7317546279234106</v>
      </c>
      <c r="H55" s="124">
        <f t="shared" si="29"/>
        <v>2.6060342023045466</v>
      </c>
      <c r="I55" s="156">
        <f t="shared" si="29"/>
        <v>2.6772102056971092</v>
      </c>
      <c r="J55" s="366">
        <f t="shared" si="29"/>
        <v>2.6609514700473484</v>
      </c>
      <c r="L55" s="326">
        <f t="shared" si="30"/>
        <v>-2.6334568016814587E-2</v>
      </c>
      <c r="M55" s="330">
        <f t="shared" si="30"/>
        <v>-2.5443101581040128E-2</v>
      </c>
      <c r="N55" s="209">
        <f t="shared" si="30"/>
        <v>-2.5918564263542363E-2</v>
      </c>
    </row>
    <row r="56" spans="1:14" ht="24" customHeight="1">
      <c r="A56" s="8"/>
      <c r="B56" s="3" t="s">
        <v>37</v>
      </c>
      <c r="C56" s="3"/>
      <c r="D56" s="183"/>
      <c r="E56" s="125">
        <f t="shared" si="29"/>
        <v>1.4707923183616753</v>
      </c>
      <c r="F56" s="157">
        <f t="shared" si="29"/>
        <v>1.7592091517445316</v>
      </c>
      <c r="G56" s="364">
        <f t="shared" si="29"/>
        <v>1.7179628164937311</v>
      </c>
      <c r="H56" s="125">
        <f t="shared" si="29"/>
        <v>1.4800056014928622</v>
      </c>
      <c r="I56" s="157">
        <f t="shared" si="29"/>
        <v>1.7157011843413228</v>
      </c>
      <c r="J56" s="363">
        <f t="shared" si="29"/>
        <v>1.6904336298726754</v>
      </c>
      <c r="L56" s="326">
        <f t="shared" si="30"/>
        <v>6.2641632106493379E-3</v>
      </c>
      <c r="M56" s="330">
        <f t="shared" si="30"/>
        <v>-2.4731549037284091E-2</v>
      </c>
      <c r="N56" s="209">
        <f t="shared" si="30"/>
        <v>-1.6024320408308493E-2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9"/>
        <v>1.1675799801680493</v>
      </c>
      <c r="F57" s="158">
        <f t="shared" si="29"/>
        <v>1.8073546107043301</v>
      </c>
      <c r="G57" s="367">
        <f t="shared" si="29"/>
        <v>1.7677615902809354</v>
      </c>
      <c r="H57" s="126">
        <f t="shared" si="29"/>
        <v>2.043472050280926</v>
      </c>
      <c r="I57" s="158">
        <f t="shared" si="29"/>
        <v>1.8079756897373354</v>
      </c>
      <c r="J57" s="368">
        <f t="shared" si="29"/>
        <v>1.8321225471816025</v>
      </c>
      <c r="L57" s="332">
        <f t="shared" si="30"/>
        <v>0.75017736257075074</v>
      </c>
      <c r="M57" s="333">
        <f t="shared" si="30"/>
        <v>3.4363983101423477E-4</v>
      </c>
      <c r="N57" s="208">
        <f t="shared" si="30"/>
        <v>3.6408165702049661E-2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6983777B-AAE2-434B-BC64-D57AE4EC8C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FFBB26BF-D756-4E84-8D67-2E79E25085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AB57A588-6099-4043-9D04-9ABCAEA9E9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D3142134-8972-48F6-8F8E-E66D633E3A6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4736B486-1AC1-4E0D-9CF0-A9D873C78E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93E4DE54-8E2F-439A-9919-5CC74A395F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7"/>
  <sheetViews>
    <sheetView showGridLines="0" showRowColHeaders="0" workbookViewId="0">
      <selection activeCell="A24" sqref="A24"/>
    </sheetView>
  </sheetViews>
  <sheetFormatPr defaultRowHeight="15"/>
  <cols>
    <col min="1" max="1" width="152.5703125" customWidth="1"/>
  </cols>
  <sheetData>
    <row r="1" spans="1:1" ht="18.75">
      <c r="A1" s="7" t="s">
        <v>27</v>
      </c>
    </row>
    <row r="3" spans="1:1" ht="46.5" customHeight="1">
      <c r="A3" s="6" t="s">
        <v>28</v>
      </c>
    </row>
    <row r="5" spans="1:1">
      <c r="A5" t="s">
        <v>32</v>
      </c>
    </row>
    <row r="7" spans="1:1">
      <c r="A7" t="s">
        <v>143</v>
      </c>
    </row>
    <row r="9" spans="1:1">
      <c r="A9" t="s">
        <v>94</v>
      </c>
    </row>
    <row r="11" spans="1:1">
      <c r="A11" t="s">
        <v>101</v>
      </c>
    </row>
    <row r="13" spans="1:1">
      <c r="A13" t="s">
        <v>111</v>
      </c>
    </row>
    <row r="15" spans="1:1">
      <c r="A15" t="s">
        <v>110</v>
      </c>
    </row>
    <row r="17" spans="1:1">
      <c r="A17" t="s">
        <v>134</v>
      </c>
    </row>
    <row r="19" spans="1:1">
      <c r="A19" t="s">
        <v>135</v>
      </c>
    </row>
    <row r="21" spans="1:1">
      <c r="A21" t="s">
        <v>136</v>
      </c>
    </row>
    <row r="23" spans="1:1">
      <c r="A23" t="s">
        <v>137</v>
      </c>
    </row>
    <row r="25" spans="1:1">
      <c r="A25" t="s">
        <v>144</v>
      </c>
    </row>
    <row r="27" spans="1:1">
      <c r="A27" t="s">
        <v>190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F560-FFD4-4FCD-913F-273283EDF405}">
  <sheetPr>
    <pageSetUpPr fitToPage="1"/>
  </sheetPr>
  <dimension ref="A1:AQ97"/>
  <sheetViews>
    <sheetView showGridLines="0" topLeftCell="X1" workbookViewId="0">
      <selection activeCell="AL90" sqref="AL90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225</v>
      </c>
    </row>
    <row r="3" spans="1:43" ht="8.25" customHeight="1" thickBot="1"/>
    <row r="4" spans="1:43">
      <c r="A4" s="464" t="s">
        <v>3</v>
      </c>
      <c r="B4" s="430" t="s">
        <v>211</v>
      </c>
      <c r="C4" s="474"/>
      <c r="D4" s="474"/>
      <c r="E4" s="474"/>
      <c r="F4" s="474"/>
      <c r="G4" s="484"/>
      <c r="H4" s="478" t="s">
        <v>213</v>
      </c>
      <c r="I4" s="474"/>
      <c r="J4" s="474"/>
      <c r="K4" s="474"/>
      <c r="L4" s="474"/>
      <c r="M4" s="484"/>
      <c r="N4" s="486" t="s">
        <v>206</v>
      </c>
      <c r="O4" s="480"/>
      <c r="P4" s="487"/>
      <c r="R4" s="478" t="s">
        <v>212</v>
      </c>
      <c r="S4" s="474"/>
      <c r="T4" s="474"/>
      <c r="U4" s="474"/>
      <c r="V4" s="474"/>
      <c r="W4" s="484"/>
      <c r="X4" s="474" t="s">
        <v>214</v>
      </c>
      <c r="Y4" s="474"/>
      <c r="Z4" s="474"/>
      <c r="AA4" s="474"/>
      <c r="AB4" s="474"/>
      <c r="AC4" s="431"/>
      <c r="AE4" s="480" t="s">
        <v>206</v>
      </c>
      <c r="AF4" s="480"/>
      <c r="AG4" s="480"/>
      <c r="AI4" s="488" t="s">
        <v>217</v>
      </c>
      <c r="AJ4" s="489"/>
      <c r="AK4" s="489"/>
      <c r="AL4" s="489"/>
      <c r="AM4" s="489"/>
      <c r="AN4" s="490"/>
      <c r="AO4" s="480" t="s">
        <v>206</v>
      </c>
      <c r="AP4" s="480"/>
      <c r="AQ4" s="480"/>
    </row>
    <row r="5" spans="1:43">
      <c r="A5" s="465"/>
      <c r="B5" s="472">
        <v>2024</v>
      </c>
      <c r="C5" s="470"/>
      <c r="D5" s="471"/>
      <c r="E5" s="494">
        <v>2025</v>
      </c>
      <c r="F5" s="476"/>
      <c r="G5" s="485"/>
      <c r="H5" s="470">
        <f>R5</f>
        <v>2024</v>
      </c>
      <c r="I5" s="470"/>
      <c r="J5" s="471"/>
      <c r="K5" s="472">
        <v>2025</v>
      </c>
      <c r="L5" s="470"/>
      <c r="M5" s="471"/>
      <c r="N5" s="472" t="s">
        <v>215</v>
      </c>
      <c r="O5" s="470"/>
      <c r="P5" s="473"/>
      <c r="R5" s="469">
        <v>2024</v>
      </c>
      <c r="S5" s="470"/>
      <c r="T5" s="471"/>
      <c r="U5" s="475">
        <v>2025</v>
      </c>
      <c r="V5" s="476"/>
      <c r="W5" s="485"/>
      <c r="X5" s="470">
        <f>H5</f>
        <v>2024</v>
      </c>
      <c r="Y5" s="470"/>
      <c r="Z5" s="471"/>
      <c r="AA5" s="472">
        <v>2025</v>
      </c>
      <c r="AB5" s="470"/>
      <c r="AC5" s="473"/>
      <c r="AE5" s="469" t="s">
        <v>216</v>
      </c>
      <c r="AF5" s="470"/>
      <c r="AG5" s="473"/>
      <c r="AI5" s="491">
        <v>2024</v>
      </c>
      <c r="AJ5" s="492"/>
      <c r="AK5" s="492"/>
      <c r="AL5" s="492">
        <v>2025</v>
      </c>
      <c r="AM5" s="492"/>
      <c r="AN5" s="493"/>
      <c r="AO5" s="470" t="s">
        <v>217</v>
      </c>
      <c r="AP5" s="470"/>
      <c r="AQ5" s="473"/>
    </row>
    <row r="6" spans="1:43" ht="19.5" customHeight="1" thickBot="1">
      <c r="A6" s="46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147</v>
      </c>
      <c r="B7" s="39">
        <v>28098.359999999997</v>
      </c>
      <c r="C7" s="370">
        <v>95833.04</v>
      </c>
      <c r="D7" s="375">
        <v>123931.4</v>
      </c>
      <c r="E7" s="39">
        <v>30581.829999999998</v>
      </c>
      <c r="F7" s="379">
        <v>97088.4</v>
      </c>
      <c r="G7" s="377">
        <v>127670.23</v>
      </c>
      <c r="H7" s="345">
        <f t="shared" ref="H7:H32" si="0">B7/$B$33</f>
        <v>0.17899240378150857</v>
      </c>
      <c r="I7" s="323">
        <f t="shared" ref="I7:I32" si="1">C7/$C$33</f>
        <v>0.15654317631923018</v>
      </c>
      <c r="J7" s="398">
        <f t="shared" ref="J7:J32" si="2">D7/$D$33</f>
        <v>0.16112490199418442</v>
      </c>
      <c r="K7" s="323">
        <f t="shared" ref="K7:K32" si="3">E7/$E$33</f>
        <v>0.18966019367500636</v>
      </c>
      <c r="L7" s="323">
        <f t="shared" ref="L7:L32" si="4">F7/$F$33</f>
        <v>0.15887853373102984</v>
      </c>
      <c r="M7" s="399">
        <f t="shared" ref="M7:M32" si="5">G7/$G$33</f>
        <v>0.16530505285375799</v>
      </c>
      <c r="N7" s="392">
        <f t="shared" ref="N7:P33" si="6">(E7-B7)/B7</f>
        <v>8.8384873707931758E-2</v>
      </c>
      <c r="O7" s="393">
        <f t="shared" si="6"/>
        <v>1.3099448791356308E-2</v>
      </c>
      <c r="P7" s="382">
        <f t="shared" si="6"/>
        <v>3.0168544856267274E-2</v>
      </c>
      <c r="R7" s="401">
        <v>7181.2969999999996</v>
      </c>
      <c r="S7" s="369">
        <v>24040.323000000004</v>
      </c>
      <c r="T7" s="374">
        <v>31221.620000000003</v>
      </c>
      <c r="U7" s="39">
        <v>7525.869999999999</v>
      </c>
      <c r="V7" s="112">
        <v>24033.832999999999</v>
      </c>
      <c r="W7" s="380">
        <v>31559.702999999998</v>
      </c>
      <c r="X7" s="345">
        <f>R7/$R$33</f>
        <v>0.1796952423667274</v>
      </c>
      <c r="Y7" s="323">
        <f>S7/$S$33</f>
        <v>0.15256745491533627</v>
      </c>
      <c r="Z7" s="398">
        <f>T7/$T$33</f>
        <v>0.15805572507640286</v>
      </c>
      <c r="AA7" s="323">
        <f>U7/$U$33</f>
        <v>0.18546225342994649</v>
      </c>
      <c r="AB7" s="323">
        <f>V7/$V$33</f>
        <v>0.15711831142703975</v>
      </c>
      <c r="AC7" s="399">
        <f>W7/$W$33</f>
        <v>0.16306093826477508</v>
      </c>
      <c r="AE7" s="392">
        <f t="shared" ref="AE7:AG33" si="7">(U7-R7)/R7</f>
        <v>4.7982001022934914E-2</v>
      </c>
      <c r="AF7" s="393">
        <f t="shared" si="7"/>
        <v>-2.6996309492202902E-4</v>
      </c>
      <c r="AG7" s="382">
        <f t="shared" si="7"/>
        <v>1.0828490001479585E-2</v>
      </c>
      <c r="AI7" s="27">
        <f t="shared" ref="AI7:AN22" si="8">(R7/B7)*10</f>
        <v>2.5557708706130895</v>
      </c>
      <c r="AJ7" s="28">
        <f t="shared" si="8"/>
        <v>2.5085631218627737</v>
      </c>
      <c r="AK7" s="406">
        <f t="shared" si="8"/>
        <v>2.5192663037777354</v>
      </c>
      <c r="AL7" s="28">
        <f t="shared" si="8"/>
        <v>2.4608958979890998</v>
      </c>
      <c r="AM7" s="28">
        <f t="shared" si="8"/>
        <v>2.4754587571738744</v>
      </c>
      <c r="AN7" s="402">
        <f t="shared" si="8"/>
        <v>2.4719704037503494</v>
      </c>
      <c r="AO7" s="383">
        <f t="shared" ref="AO7:AQ18" si="9">(AL7-AI7)/AI7</f>
        <v>-3.7121861632780355E-2</v>
      </c>
      <c r="AP7" s="381">
        <f t="shared" si="9"/>
        <v>-1.3196544428316855E-2</v>
      </c>
      <c r="AQ7" s="382">
        <f t="shared" si="9"/>
        <v>-1.8773680240339832E-2</v>
      </c>
    </row>
    <row r="8" spans="1:43" ht="20.100000000000001" customHeight="1">
      <c r="A8" s="8" t="s">
        <v>148</v>
      </c>
      <c r="B8" s="19">
        <v>8607.8799999999992</v>
      </c>
      <c r="C8" s="371">
        <v>74222.559999999983</v>
      </c>
      <c r="D8" s="375">
        <v>82830.439999999988</v>
      </c>
      <c r="E8" s="19">
        <v>9648.4900000000016</v>
      </c>
      <c r="F8" s="369">
        <v>75372.949999999983</v>
      </c>
      <c r="G8" s="377">
        <v>85021.439999999988</v>
      </c>
      <c r="H8" s="345">
        <f t="shared" si="0"/>
        <v>5.4833987914695806E-2</v>
      </c>
      <c r="I8" s="323">
        <f t="shared" si="1"/>
        <v>0.12124247855379146</v>
      </c>
      <c r="J8" s="399">
        <f t="shared" si="2"/>
        <v>0.10768898380180626</v>
      </c>
      <c r="K8" s="323">
        <f t="shared" si="3"/>
        <v>5.9837311307772048E-2</v>
      </c>
      <c r="L8" s="323">
        <f t="shared" si="4"/>
        <v>0.12334268335848797</v>
      </c>
      <c r="M8" s="399">
        <f t="shared" si="5"/>
        <v>0.1100841882473511</v>
      </c>
      <c r="N8" s="394">
        <f t="shared" si="6"/>
        <v>0.12089039345344063</v>
      </c>
      <c r="O8" s="395">
        <f t="shared" si="6"/>
        <v>1.5499195931802941E-2</v>
      </c>
      <c r="P8" s="386">
        <f t="shared" si="6"/>
        <v>2.6451628169547336E-2</v>
      </c>
      <c r="R8" s="401">
        <v>2299.9079999999999</v>
      </c>
      <c r="S8" s="369">
        <v>18862.813999999998</v>
      </c>
      <c r="T8" s="374">
        <v>21162.721999999998</v>
      </c>
      <c r="U8" s="19">
        <v>2491.9749999999999</v>
      </c>
      <c r="V8" s="119">
        <v>18562.996999999999</v>
      </c>
      <c r="W8" s="375">
        <v>21054.971999999998</v>
      </c>
      <c r="X8" s="345">
        <f t="shared" ref="X8:X32" si="10">R8/$R$33</f>
        <v>5.7549844475332977E-2</v>
      </c>
      <c r="Y8" s="323">
        <f t="shared" ref="Y8:Y32" si="11">S8/$S$33</f>
        <v>0.11970935351082317</v>
      </c>
      <c r="Z8" s="399">
        <f t="shared" ref="Z8:Z32" si="12">T8/$T$33</f>
        <v>0.10713375444004322</v>
      </c>
      <c r="AA8" s="323">
        <f t="shared" ref="AA8:AA32" si="13">U8/$U$33</f>
        <v>6.1410481311940143E-2</v>
      </c>
      <c r="AB8" s="323">
        <f t="shared" ref="AB8:AB32" si="14">V8/$V$33</f>
        <v>0.12135337478899869</v>
      </c>
      <c r="AC8" s="399">
        <f t="shared" ref="AC8:AC32" si="15">W8/$W$33</f>
        <v>0.10878567169844938</v>
      </c>
      <c r="AE8" s="394">
        <f t="shared" si="7"/>
        <v>8.3510731733617172E-2</v>
      </c>
      <c r="AF8" s="395">
        <f t="shared" si="7"/>
        <v>-1.5894606181240993E-2</v>
      </c>
      <c r="AG8" s="386">
        <f t="shared" si="7"/>
        <v>-5.091500044275968E-3</v>
      </c>
      <c r="AI8" s="27">
        <f t="shared" si="8"/>
        <v>2.6718634553455671</v>
      </c>
      <c r="AJ8" s="28">
        <f t="shared" si="8"/>
        <v>2.5413855302215396</v>
      </c>
      <c r="AK8" s="402">
        <f t="shared" si="8"/>
        <v>2.554945017797805</v>
      </c>
      <c r="AL8" s="28">
        <f t="shared" si="8"/>
        <v>2.5827616549325327</v>
      </c>
      <c r="AM8" s="28">
        <f t="shared" si="8"/>
        <v>2.4628194863011204</v>
      </c>
      <c r="AN8" s="402">
        <f t="shared" si="8"/>
        <v>2.4764308861388376</v>
      </c>
      <c r="AO8" s="384">
        <f t="shared" si="9"/>
        <v>-3.3348186350904058E-2</v>
      </c>
      <c r="AP8" s="385">
        <f t="shared" si="9"/>
        <v>-3.0914649897125366E-2</v>
      </c>
      <c r="AQ8" s="386">
        <f t="shared" si="9"/>
        <v>-3.0730262730523067E-2</v>
      </c>
    </row>
    <row r="9" spans="1:43" ht="20.100000000000001" customHeight="1">
      <c r="A9" s="8" t="s">
        <v>154</v>
      </c>
      <c r="B9" s="19">
        <v>40249.129999999997</v>
      </c>
      <c r="C9" s="371">
        <v>34869.68</v>
      </c>
      <c r="D9" s="375">
        <v>75118.81</v>
      </c>
      <c r="E9" s="19">
        <v>42327.37</v>
      </c>
      <c r="F9" s="369">
        <v>39802.990000000005</v>
      </c>
      <c r="G9" s="377">
        <v>82130.360000000015</v>
      </c>
      <c r="H9" s="345">
        <f t="shared" si="0"/>
        <v>0.25639533868931963</v>
      </c>
      <c r="I9" s="323">
        <f t="shared" si="1"/>
        <v>5.6959587887800853E-2</v>
      </c>
      <c r="J9" s="399">
        <f t="shared" si="2"/>
        <v>9.766298854987325E-2</v>
      </c>
      <c r="K9" s="323">
        <f t="shared" si="3"/>
        <v>0.26250283884102604</v>
      </c>
      <c r="L9" s="323">
        <f t="shared" si="4"/>
        <v>6.5134873881028468E-2</v>
      </c>
      <c r="M9" s="399">
        <f t="shared" si="5"/>
        <v>0.10634087132684082</v>
      </c>
      <c r="N9" s="394">
        <f t="shared" si="6"/>
        <v>5.1634407998384195E-2</v>
      </c>
      <c r="O9" s="395">
        <f t="shared" si="6"/>
        <v>0.14147849937252091</v>
      </c>
      <c r="P9" s="386">
        <f t="shared" si="6"/>
        <v>9.3339471165744203E-2</v>
      </c>
      <c r="R9" s="401">
        <v>10047.073</v>
      </c>
      <c r="S9" s="369">
        <v>8823.8179999999993</v>
      </c>
      <c r="T9" s="374">
        <v>18870.891</v>
      </c>
      <c r="U9" s="19">
        <v>10425.615</v>
      </c>
      <c r="V9" s="119">
        <v>9482.73</v>
      </c>
      <c r="W9" s="375">
        <v>19908.345000000001</v>
      </c>
      <c r="X9" s="345">
        <f t="shared" si="10"/>
        <v>0.2514046164378389</v>
      </c>
      <c r="Y9" s="323">
        <f t="shared" si="11"/>
        <v>5.599872576155205E-2</v>
      </c>
      <c r="Z9" s="399">
        <f t="shared" si="12"/>
        <v>9.5531633523268975E-2</v>
      </c>
      <c r="AA9" s="323">
        <f t="shared" si="13"/>
        <v>0.25692153216745067</v>
      </c>
      <c r="AB9" s="323">
        <f t="shared" si="14"/>
        <v>6.1992214280532476E-2</v>
      </c>
      <c r="AC9" s="399">
        <f t="shared" si="15"/>
        <v>0.10286134235796973</v>
      </c>
      <c r="AE9" s="394">
        <f t="shared" si="7"/>
        <v>3.7676843793212157E-2</v>
      </c>
      <c r="AF9" s="395">
        <f t="shared" si="7"/>
        <v>7.4674250987497734E-2</v>
      </c>
      <c r="AG9" s="386">
        <f t="shared" si="7"/>
        <v>5.4976418442563291E-2</v>
      </c>
      <c r="AI9" s="27">
        <f t="shared" si="8"/>
        <v>2.4962211605567624</v>
      </c>
      <c r="AJ9" s="28">
        <f t="shared" si="8"/>
        <v>2.5305130417027053</v>
      </c>
      <c r="AK9" s="402">
        <f t="shared" si="8"/>
        <v>2.5121392364974899</v>
      </c>
      <c r="AL9" s="28">
        <f t="shared" si="8"/>
        <v>2.4630906668663797</v>
      </c>
      <c r="AM9" s="28">
        <f t="shared" si="8"/>
        <v>2.3824164968511155</v>
      </c>
      <c r="AN9" s="402">
        <f t="shared" si="8"/>
        <v>2.4239933929426338</v>
      </c>
      <c r="AO9" s="384">
        <f t="shared" si="9"/>
        <v>-1.3272258970432405E-2</v>
      </c>
      <c r="AP9" s="385">
        <f t="shared" si="9"/>
        <v>-5.8524315982951894E-2</v>
      </c>
      <c r="AQ9" s="386">
        <f t="shared" si="9"/>
        <v>-3.5087960999228708E-2</v>
      </c>
    </row>
    <row r="10" spans="1:43" ht="20.100000000000001" customHeight="1">
      <c r="A10" s="8" t="s">
        <v>146</v>
      </c>
      <c r="B10" s="19">
        <v>4884.4400000000005</v>
      </c>
      <c r="C10" s="371">
        <v>71404.38</v>
      </c>
      <c r="D10" s="375">
        <v>76288.820000000007</v>
      </c>
      <c r="E10" s="19">
        <v>4359.0199999999986</v>
      </c>
      <c r="F10" s="369">
        <v>59303.27</v>
      </c>
      <c r="G10" s="377">
        <v>63662.289999999994</v>
      </c>
      <c r="H10" s="345">
        <f t="shared" si="0"/>
        <v>3.1114899827838775E-2</v>
      </c>
      <c r="I10" s="323">
        <f t="shared" si="1"/>
        <v>0.11663898430338132</v>
      </c>
      <c r="J10" s="399">
        <f t="shared" si="2"/>
        <v>9.9184134494986573E-2</v>
      </c>
      <c r="K10" s="323">
        <f t="shared" si="3"/>
        <v>2.7033456710511633E-2</v>
      </c>
      <c r="L10" s="323">
        <f t="shared" si="4"/>
        <v>9.7045749884181534E-2</v>
      </c>
      <c r="M10" s="399">
        <f t="shared" si="5"/>
        <v>8.2428755812856816E-2</v>
      </c>
      <c r="N10" s="394">
        <f t="shared" si="6"/>
        <v>-0.10757016157430573</v>
      </c>
      <c r="O10" s="395">
        <f t="shared" si="6"/>
        <v>-0.1694729370943352</v>
      </c>
      <c r="P10" s="386">
        <f t="shared" si="6"/>
        <v>-0.16550957270016775</v>
      </c>
      <c r="R10" s="401">
        <v>1402.0139999999999</v>
      </c>
      <c r="S10" s="369">
        <v>18539.497999999996</v>
      </c>
      <c r="T10" s="374">
        <v>19941.511999999995</v>
      </c>
      <c r="U10" s="19">
        <v>1214.4030000000002</v>
      </c>
      <c r="V10" s="119">
        <v>14429.449999999999</v>
      </c>
      <c r="W10" s="375">
        <v>15643.852999999999</v>
      </c>
      <c r="X10" s="345">
        <f t="shared" si="10"/>
        <v>3.508213704732515E-2</v>
      </c>
      <c r="Y10" s="323">
        <f t="shared" si="11"/>
        <v>0.11765748843174718</v>
      </c>
      <c r="Z10" s="399">
        <f t="shared" si="12"/>
        <v>0.10095152456149897</v>
      </c>
      <c r="AA10" s="323">
        <f t="shared" si="13"/>
        <v>2.9926894425772354E-2</v>
      </c>
      <c r="AB10" s="323">
        <f t="shared" si="14"/>
        <v>9.4330805195363493E-2</v>
      </c>
      <c r="AC10" s="399">
        <f t="shared" si="15"/>
        <v>8.0827799559971034E-2</v>
      </c>
      <c r="AE10" s="394">
        <f t="shared" si="7"/>
        <v>-0.13381535419760407</v>
      </c>
      <c r="AF10" s="395">
        <f t="shared" si="7"/>
        <v>-0.22169143954167464</v>
      </c>
      <c r="AG10" s="386">
        <f t="shared" si="7"/>
        <v>-0.21551319679270042</v>
      </c>
      <c r="AI10" s="27">
        <f t="shared" si="8"/>
        <v>2.8703679439198759</v>
      </c>
      <c r="AJ10" s="28">
        <f t="shared" si="8"/>
        <v>2.5964090718244446</v>
      </c>
      <c r="AK10" s="402">
        <f t="shared" si="8"/>
        <v>2.6139494620574801</v>
      </c>
      <c r="AL10" s="28">
        <f t="shared" si="8"/>
        <v>2.7859541823620919</v>
      </c>
      <c r="AM10" s="28">
        <f t="shared" si="8"/>
        <v>2.4331626232415178</v>
      </c>
      <c r="AN10" s="402">
        <f t="shared" si="8"/>
        <v>2.4573186104364138</v>
      </c>
      <c r="AO10" s="384">
        <f t="shared" si="9"/>
        <v>-2.940869017736646E-2</v>
      </c>
      <c r="AP10" s="385">
        <f t="shared" si="9"/>
        <v>-6.2873932445559055E-2</v>
      </c>
      <c r="AQ10" s="386">
        <f t="shared" si="9"/>
        <v>-5.9921147632969081E-2</v>
      </c>
    </row>
    <row r="11" spans="1:43" ht="20.100000000000001" customHeight="1">
      <c r="A11" s="8" t="s">
        <v>150</v>
      </c>
      <c r="B11" s="19">
        <v>10227.540000000001</v>
      </c>
      <c r="C11" s="371">
        <v>28585.60999999999</v>
      </c>
      <c r="D11" s="375">
        <v>38813.149999999994</v>
      </c>
      <c r="E11" s="19">
        <v>10338.98</v>
      </c>
      <c r="F11" s="369">
        <v>30301.19</v>
      </c>
      <c r="G11" s="377">
        <v>40640.17</v>
      </c>
      <c r="H11" s="345">
        <f t="shared" si="0"/>
        <v>6.5151559356899494E-2</v>
      </c>
      <c r="I11" s="323">
        <f t="shared" si="1"/>
        <v>4.6694565740821203E-2</v>
      </c>
      <c r="J11" s="399">
        <f t="shared" si="2"/>
        <v>5.0461505234634468E-2</v>
      </c>
      <c r="K11" s="323">
        <f t="shared" si="3"/>
        <v>6.4119542525807552E-2</v>
      </c>
      <c r="L11" s="323">
        <f t="shared" si="4"/>
        <v>4.9585827323401603E-2</v>
      </c>
      <c r="M11" s="399">
        <f t="shared" si="5"/>
        <v>5.262014057494617E-2</v>
      </c>
      <c r="N11" s="394">
        <f t="shared" si="6"/>
        <v>1.0896070804905058E-2</v>
      </c>
      <c r="O11" s="395">
        <f t="shared" si="6"/>
        <v>6.00155113009661E-2</v>
      </c>
      <c r="P11" s="386">
        <f t="shared" si="6"/>
        <v>4.7072190739478874E-2</v>
      </c>
      <c r="R11" s="401">
        <v>3443.2809999999999</v>
      </c>
      <c r="S11" s="369">
        <v>8719.8260000000009</v>
      </c>
      <c r="T11" s="374">
        <v>12163.107</v>
      </c>
      <c r="U11" s="19">
        <v>3078.4980000000005</v>
      </c>
      <c r="V11" s="119">
        <v>9067.6200000000008</v>
      </c>
      <c r="W11" s="375">
        <v>12146.118000000002</v>
      </c>
      <c r="X11" s="345">
        <f t="shared" si="10"/>
        <v>8.6160092505817201E-2</v>
      </c>
      <c r="Y11" s="323">
        <f t="shared" si="11"/>
        <v>5.5338759804707149E-2</v>
      </c>
      <c r="Z11" s="399">
        <f t="shared" si="12"/>
        <v>6.15742775700579E-2</v>
      </c>
      <c r="AA11" s="323">
        <f t="shared" si="13"/>
        <v>7.586434209727029E-2</v>
      </c>
      <c r="AB11" s="323">
        <f t="shared" si="14"/>
        <v>5.9278482257160328E-2</v>
      </c>
      <c r="AC11" s="399">
        <f t="shared" si="15"/>
        <v>6.2755894672224075E-2</v>
      </c>
      <c r="AE11" s="394">
        <f t="shared" si="7"/>
        <v>-0.10594052591118745</v>
      </c>
      <c r="AF11" s="395">
        <f t="shared" si="7"/>
        <v>3.9885428906494214E-2</v>
      </c>
      <c r="AG11" s="386">
        <f t="shared" si="7"/>
        <v>-1.3967648233299073E-3</v>
      </c>
      <c r="AI11" s="27">
        <f t="shared" si="8"/>
        <v>3.3666756619871441</v>
      </c>
      <c r="AJ11" s="28">
        <f t="shared" si="8"/>
        <v>3.0504250215405597</v>
      </c>
      <c r="AK11" s="402">
        <f t="shared" si="8"/>
        <v>3.1337593058022866</v>
      </c>
      <c r="AL11" s="28">
        <f t="shared" si="8"/>
        <v>2.9775645179698582</v>
      </c>
      <c r="AM11" s="28">
        <f t="shared" si="8"/>
        <v>2.9924963343023823</v>
      </c>
      <c r="AN11" s="402">
        <f t="shared" si="8"/>
        <v>2.9886976358612682</v>
      </c>
      <c r="AO11" s="384">
        <f t="shared" si="9"/>
        <v>-0.11557725872162487</v>
      </c>
      <c r="AP11" s="385">
        <f t="shared" si="9"/>
        <v>-1.899036587659567E-2</v>
      </c>
      <c r="AQ11" s="386">
        <f t="shared" si="9"/>
        <v>-4.6289984579361461E-2</v>
      </c>
    </row>
    <row r="12" spans="1:43" ht="20.100000000000001" customHeight="1">
      <c r="A12" s="8" t="s">
        <v>158</v>
      </c>
      <c r="B12" s="19">
        <v>4479.62</v>
      </c>
      <c r="C12" s="371">
        <v>51793.210000000006</v>
      </c>
      <c r="D12" s="375">
        <v>56272.830000000009</v>
      </c>
      <c r="E12" s="19">
        <v>5227.12</v>
      </c>
      <c r="F12" s="369">
        <v>43915.630000000005</v>
      </c>
      <c r="G12" s="377">
        <v>49142.750000000007</v>
      </c>
      <c r="H12" s="345">
        <f t="shared" si="0"/>
        <v>2.853611213706855E-2</v>
      </c>
      <c r="I12" s="323">
        <f t="shared" si="1"/>
        <v>8.460415745100977E-2</v>
      </c>
      <c r="J12" s="399">
        <f t="shared" si="2"/>
        <v>7.3161073131469537E-2</v>
      </c>
      <c r="K12" s="323">
        <f t="shared" si="3"/>
        <v>3.2417176851826698E-2</v>
      </c>
      <c r="L12" s="323">
        <f t="shared" si="4"/>
        <v>7.1864928274381151E-2</v>
      </c>
      <c r="M12" s="399">
        <f t="shared" si="5"/>
        <v>6.3629123924418537E-2</v>
      </c>
      <c r="N12" s="394">
        <f t="shared" si="6"/>
        <v>0.16686683245453857</v>
      </c>
      <c r="O12" s="395">
        <f t="shared" si="6"/>
        <v>-0.15209677098600377</v>
      </c>
      <c r="P12" s="386">
        <f t="shared" si="6"/>
        <v>-0.12670555221765106</v>
      </c>
      <c r="R12" s="401">
        <v>791.59900000000005</v>
      </c>
      <c r="S12" s="369">
        <v>11753.780999999999</v>
      </c>
      <c r="T12" s="374">
        <v>12545.38</v>
      </c>
      <c r="U12" s="19">
        <v>1005.31</v>
      </c>
      <c r="V12" s="119">
        <v>9953.280999999999</v>
      </c>
      <c r="W12" s="375">
        <v>10958.590999999999</v>
      </c>
      <c r="X12" s="345">
        <f t="shared" si="10"/>
        <v>1.9807922463345975E-2</v>
      </c>
      <c r="Y12" s="323">
        <f t="shared" si="11"/>
        <v>7.4593192978406969E-2</v>
      </c>
      <c r="Z12" s="399">
        <f t="shared" si="12"/>
        <v>6.3509489009827252E-2</v>
      </c>
      <c r="AA12" s="323">
        <f t="shared" si="13"/>
        <v>2.4774153419559405E-2</v>
      </c>
      <c r="AB12" s="323">
        <f t="shared" si="14"/>
        <v>6.5068385216741645E-2</v>
      </c>
      <c r="AC12" s="399">
        <f t="shared" si="15"/>
        <v>5.6620245460482305E-2</v>
      </c>
      <c r="AE12" s="394">
        <f t="shared" si="7"/>
        <v>0.26997381249849972</v>
      </c>
      <c r="AF12" s="395">
        <f t="shared" si="7"/>
        <v>-0.1531847496563021</v>
      </c>
      <c r="AG12" s="386">
        <f t="shared" si="7"/>
        <v>-0.12648393273061484</v>
      </c>
      <c r="AI12" s="27">
        <f t="shared" si="8"/>
        <v>1.7671119425308399</v>
      </c>
      <c r="AJ12" s="28">
        <f t="shared" si="8"/>
        <v>2.2693671622206848</v>
      </c>
      <c r="AK12" s="402">
        <f t="shared" si="8"/>
        <v>2.2293849447415379</v>
      </c>
      <c r="AL12" s="28">
        <f t="shared" si="8"/>
        <v>1.9232579317100047</v>
      </c>
      <c r="AM12" s="28">
        <f t="shared" si="8"/>
        <v>2.2664552461162457</v>
      </c>
      <c r="AN12" s="402">
        <f t="shared" si="8"/>
        <v>2.2299507048343852</v>
      </c>
      <c r="AO12" s="384">
        <f t="shared" si="9"/>
        <v>8.83622510951593E-2</v>
      </c>
      <c r="AP12" s="385">
        <f t="shared" si="9"/>
        <v>-1.2831401427302019E-3</v>
      </c>
      <c r="AQ12" s="386">
        <f t="shared" si="9"/>
        <v>2.5377407081792559E-4</v>
      </c>
    </row>
    <row r="13" spans="1:43" ht="20.100000000000001" customHeight="1">
      <c r="A13" s="8" t="s">
        <v>152</v>
      </c>
      <c r="B13" s="19">
        <v>2508.21</v>
      </c>
      <c r="C13" s="371">
        <v>21324.98</v>
      </c>
      <c r="D13" s="375">
        <v>23833.19</v>
      </c>
      <c r="E13" s="19">
        <v>5242.92</v>
      </c>
      <c r="F13" s="369">
        <v>23460.53</v>
      </c>
      <c r="G13" s="377">
        <v>28703.449999999997</v>
      </c>
      <c r="H13" s="345">
        <f t="shared" si="0"/>
        <v>1.5977819954218597E-2</v>
      </c>
      <c r="I13" s="323">
        <f t="shared" si="1"/>
        <v>3.4834333797029264E-2</v>
      </c>
      <c r="J13" s="399">
        <f t="shared" si="2"/>
        <v>3.0985855101764173E-2</v>
      </c>
      <c r="K13" s="323">
        <f t="shared" si="3"/>
        <v>3.251516415540092E-2</v>
      </c>
      <c r="L13" s="323">
        <f t="shared" si="4"/>
        <v>3.8391554572460122E-2</v>
      </c>
      <c r="M13" s="399">
        <f t="shared" si="5"/>
        <v>3.7164696259536771E-2</v>
      </c>
      <c r="N13" s="394">
        <f t="shared" si="6"/>
        <v>1.0903034434915737</v>
      </c>
      <c r="O13" s="395">
        <f t="shared" si="6"/>
        <v>0.10014311853985323</v>
      </c>
      <c r="P13" s="386">
        <f t="shared" si="6"/>
        <v>0.20434780237139882</v>
      </c>
      <c r="R13" s="401">
        <v>613.55999999999995</v>
      </c>
      <c r="S13" s="369">
        <v>5659.08</v>
      </c>
      <c r="T13" s="374">
        <v>6272.6399999999994</v>
      </c>
      <c r="U13" s="19">
        <v>1116.635</v>
      </c>
      <c r="V13" s="119">
        <v>6376.1380000000008</v>
      </c>
      <c r="W13" s="375">
        <v>7492.773000000001</v>
      </c>
      <c r="X13" s="345">
        <f t="shared" si="10"/>
        <v>1.5352910888733506E-2</v>
      </c>
      <c r="Y13" s="323">
        <f t="shared" si="11"/>
        <v>3.591430251424995E-2</v>
      </c>
      <c r="Z13" s="399">
        <f t="shared" si="12"/>
        <v>3.175449138588092E-2</v>
      </c>
      <c r="AA13" s="323">
        <f t="shared" si="13"/>
        <v>2.7517568514835937E-2</v>
      </c>
      <c r="AB13" s="323">
        <f t="shared" si="14"/>
        <v>4.1683240288212978E-2</v>
      </c>
      <c r="AC13" s="399">
        <f t="shared" si="15"/>
        <v>3.8713247573495028E-2</v>
      </c>
      <c r="AE13" s="394">
        <f t="shared" si="7"/>
        <v>0.81992796140556767</v>
      </c>
      <c r="AF13" s="395">
        <f t="shared" si="7"/>
        <v>0.12670928843557627</v>
      </c>
      <c r="AG13" s="386">
        <f t="shared" si="7"/>
        <v>0.19451666284052677</v>
      </c>
      <c r="AI13" s="27">
        <f t="shared" si="8"/>
        <v>2.4462066573373038</v>
      </c>
      <c r="AJ13" s="28">
        <f t="shared" si="8"/>
        <v>2.6537328522699672</v>
      </c>
      <c r="AK13" s="402">
        <f t="shared" si="8"/>
        <v>2.6318927512431194</v>
      </c>
      <c r="AL13" s="28">
        <f t="shared" si="8"/>
        <v>2.1297959915466951</v>
      </c>
      <c r="AM13" s="28">
        <f t="shared" si="8"/>
        <v>2.717814985424456</v>
      </c>
      <c r="AN13" s="402">
        <f t="shared" si="8"/>
        <v>2.6104085049009793</v>
      </c>
      <c r="AO13" s="384">
        <f t="shared" si="9"/>
        <v>-0.12934747963404766</v>
      </c>
      <c r="AP13" s="385">
        <f t="shared" si="9"/>
        <v>2.414792170947944E-2</v>
      </c>
      <c r="AQ13" s="386">
        <f t="shared" si="9"/>
        <v>-8.1630402044279519E-3</v>
      </c>
    </row>
    <row r="14" spans="1:43" ht="20.100000000000001" customHeight="1">
      <c r="A14" s="8" t="s">
        <v>149</v>
      </c>
      <c r="B14" s="19">
        <v>1444.74</v>
      </c>
      <c r="C14" s="371">
        <v>18589.200000000004</v>
      </c>
      <c r="D14" s="375">
        <v>20033.940000000006</v>
      </c>
      <c r="E14" s="19">
        <v>1460.5000000000002</v>
      </c>
      <c r="F14" s="369">
        <v>27407.110000000004</v>
      </c>
      <c r="G14" s="377">
        <v>28867.610000000004</v>
      </c>
      <c r="H14" s="345">
        <f t="shared" si="0"/>
        <v>9.2032946207286376E-3</v>
      </c>
      <c r="I14" s="323">
        <f t="shared" si="1"/>
        <v>3.0365439865347427E-2</v>
      </c>
      <c r="J14" s="399">
        <f t="shared" si="2"/>
        <v>2.6046398403127634E-2</v>
      </c>
      <c r="K14" s="323">
        <f t="shared" si="3"/>
        <v>9.0576238525407679E-3</v>
      </c>
      <c r="L14" s="323">
        <f t="shared" si="4"/>
        <v>4.4849863120671948E-2</v>
      </c>
      <c r="M14" s="399">
        <f t="shared" si="5"/>
        <v>3.737724759179703E-2</v>
      </c>
      <c r="N14" s="394">
        <f t="shared" si="6"/>
        <v>1.0908537176239474E-2</v>
      </c>
      <c r="O14" s="395">
        <f t="shared" si="6"/>
        <v>0.47435661566931325</v>
      </c>
      <c r="P14" s="386">
        <f t="shared" si="6"/>
        <v>0.44093523290975195</v>
      </c>
      <c r="R14" s="401">
        <v>481.36900000000003</v>
      </c>
      <c r="S14" s="369">
        <v>5285.8250000000016</v>
      </c>
      <c r="T14" s="374">
        <v>5767.1940000000013</v>
      </c>
      <c r="U14" s="19">
        <v>496.69499999999994</v>
      </c>
      <c r="V14" s="119">
        <v>6862.8860000000013</v>
      </c>
      <c r="W14" s="375">
        <v>7359.581000000001</v>
      </c>
      <c r="X14" s="345">
        <f t="shared" si="10"/>
        <v>1.2045138799137428E-2</v>
      </c>
      <c r="Y14" s="323">
        <f t="shared" si="11"/>
        <v>3.3545508826061006E-2</v>
      </c>
      <c r="Z14" s="399">
        <f t="shared" si="12"/>
        <v>2.9195731333809084E-2</v>
      </c>
      <c r="AA14" s="323">
        <f t="shared" si="13"/>
        <v>1.2240202656621398E-2</v>
      </c>
      <c r="AB14" s="323">
        <f t="shared" si="14"/>
        <v>4.4865297176537401E-2</v>
      </c>
      <c r="AC14" s="399">
        <f t="shared" si="15"/>
        <v>3.8025078470973313E-2</v>
      </c>
      <c r="AE14" s="394">
        <f t="shared" si="7"/>
        <v>3.1838361007875265E-2</v>
      </c>
      <c r="AF14" s="395">
        <f t="shared" si="7"/>
        <v>0.29835664252978472</v>
      </c>
      <c r="AG14" s="386">
        <f t="shared" si="7"/>
        <v>0.27611122497353119</v>
      </c>
      <c r="AI14" s="27">
        <f t="shared" si="8"/>
        <v>3.331872862937276</v>
      </c>
      <c r="AJ14" s="28">
        <f t="shared" si="8"/>
        <v>2.8434924579863581</v>
      </c>
      <c r="AK14" s="402">
        <f t="shared" si="8"/>
        <v>2.8787118260312248</v>
      </c>
      <c r="AL14" s="28">
        <f t="shared" si="8"/>
        <v>3.400855871276959</v>
      </c>
      <c r="AM14" s="28">
        <f t="shared" si="8"/>
        <v>2.5040531453334558</v>
      </c>
      <c r="AN14" s="402">
        <f t="shared" si="8"/>
        <v>2.5494251169390192</v>
      </c>
      <c r="AO14" s="384">
        <f t="shared" si="9"/>
        <v>2.0703973764133868E-2</v>
      </c>
      <c r="AP14" s="385">
        <f t="shared" si="9"/>
        <v>-0.11937408580055772</v>
      </c>
      <c r="AQ14" s="386">
        <f t="shared" si="9"/>
        <v>-0.11438682611943871</v>
      </c>
    </row>
    <row r="15" spans="1:43" ht="20.100000000000001" customHeight="1">
      <c r="A15" s="8" t="s">
        <v>151</v>
      </c>
      <c r="B15" s="19">
        <v>7921.53</v>
      </c>
      <c r="C15" s="371">
        <v>25869.980000000003</v>
      </c>
      <c r="D15" s="375">
        <v>33791.51</v>
      </c>
      <c r="E15" s="19">
        <v>5853.35</v>
      </c>
      <c r="F15" s="369">
        <v>20758.169999999995</v>
      </c>
      <c r="G15" s="377">
        <v>26611.519999999997</v>
      </c>
      <c r="H15" s="345">
        <f t="shared" si="0"/>
        <v>5.046179550434024E-2</v>
      </c>
      <c r="I15" s="323">
        <f t="shared" si="1"/>
        <v>4.2258586814265302E-2</v>
      </c>
      <c r="J15" s="399">
        <f t="shared" si="2"/>
        <v>4.3932802639085035E-2</v>
      </c>
      <c r="K15" s="323">
        <f t="shared" si="3"/>
        <v>3.6300885023806573E-2</v>
      </c>
      <c r="L15" s="323">
        <f t="shared" si="4"/>
        <v>3.3969327051835758E-2</v>
      </c>
      <c r="M15" s="399">
        <f t="shared" si="5"/>
        <v>3.4456103980691793E-2</v>
      </c>
      <c r="N15" s="394">
        <f t="shared" si="6"/>
        <v>-0.26108340181757811</v>
      </c>
      <c r="O15" s="395">
        <f t="shared" si="6"/>
        <v>-0.19759620997001187</v>
      </c>
      <c r="P15" s="386">
        <f t="shared" si="6"/>
        <v>-0.21247911087725896</v>
      </c>
      <c r="R15" s="401">
        <v>1694.0039999999999</v>
      </c>
      <c r="S15" s="369">
        <v>6021.5890000000018</v>
      </c>
      <c r="T15" s="374">
        <v>7715.5930000000017</v>
      </c>
      <c r="U15" s="19">
        <v>1471.261</v>
      </c>
      <c r="V15" s="119">
        <v>5059.7030000000004</v>
      </c>
      <c r="W15" s="375">
        <v>6530.9639999999999</v>
      </c>
      <c r="X15" s="345">
        <f t="shared" si="10"/>
        <v>4.2388507166631E-2</v>
      </c>
      <c r="Y15" s="323">
        <f t="shared" si="11"/>
        <v>3.8214898704821261E-2</v>
      </c>
      <c r="Z15" s="399">
        <f t="shared" si="12"/>
        <v>3.9059268737798317E-2</v>
      </c>
      <c r="AA15" s="323">
        <f t="shared" si="13"/>
        <v>3.6256722537540052E-2</v>
      </c>
      <c r="AB15" s="323">
        <f t="shared" si="14"/>
        <v>3.3077203776955902E-2</v>
      </c>
      <c r="AC15" s="399">
        <f t="shared" si="15"/>
        <v>3.3743825713868997E-2</v>
      </c>
      <c r="AE15" s="394">
        <f t="shared" si="7"/>
        <v>-0.1314890637802508</v>
      </c>
      <c r="AF15" s="395">
        <f t="shared" si="7"/>
        <v>-0.15973956375966561</v>
      </c>
      <c r="AG15" s="386">
        <f t="shared" si="7"/>
        <v>-0.15353699968362788</v>
      </c>
      <c r="AI15" s="27">
        <f t="shared" si="8"/>
        <v>2.1384808237802542</v>
      </c>
      <c r="AJ15" s="28">
        <f t="shared" si="8"/>
        <v>2.3276357384118587</v>
      </c>
      <c r="AK15" s="402">
        <f t="shared" si="8"/>
        <v>2.283293347944499</v>
      </c>
      <c r="AL15" s="28">
        <f t="shared" si="8"/>
        <v>2.5135366926631759</v>
      </c>
      <c r="AM15" s="28">
        <f t="shared" si="8"/>
        <v>2.4374513745672193</v>
      </c>
      <c r="AN15" s="402">
        <f t="shared" si="8"/>
        <v>2.4541867582159909</v>
      </c>
      <c r="AO15" s="384">
        <f t="shared" si="9"/>
        <v>0.17538425629645099</v>
      </c>
      <c r="AP15" s="385">
        <f t="shared" si="9"/>
        <v>4.7179047109101188E-2</v>
      </c>
      <c r="AQ15" s="386">
        <f t="shared" si="9"/>
        <v>7.4845139992781085E-2</v>
      </c>
    </row>
    <row r="16" spans="1:43" ht="20.100000000000001" customHeight="1">
      <c r="A16" s="8" t="s">
        <v>163</v>
      </c>
      <c r="B16" s="19">
        <v>8518.4100000000017</v>
      </c>
      <c r="C16" s="371">
        <v>27292.940000000002</v>
      </c>
      <c r="D16" s="375">
        <v>35811.350000000006</v>
      </c>
      <c r="E16" s="19">
        <v>6043.8499999999985</v>
      </c>
      <c r="F16" s="369">
        <v>26584.43</v>
      </c>
      <c r="G16" s="377">
        <v>32628.28</v>
      </c>
      <c r="H16" s="345">
        <f t="shared" si="0"/>
        <v>5.4264045385440322E-2</v>
      </c>
      <c r="I16" s="323">
        <f t="shared" si="1"/>
        <v>4.4582990570790314E-2</v>
      </c>
      <c r="J16" s="399">
        <f t="shared" si="2"/>
        <v>4.6558824148112889E-2</v>
      </c>
      <c r="K16" s="323">
        <f t="shared" si="3"/>
        <v>3.7482314221964054E-2</v>
      </c>
      <c r="L16" s="323">
        <f t="shared" si="4"/>
        <v>4.3503603504385716E-2</v>
      </c>
      <c r="M16" s="399">
        <f t="shared" si="5"/>
        <v>4.2246493563356267E-2</v>
      </c>
      <c r="N16" s="394">
        <f t="shared" si="6"/>
        <v>-0.29049552674736279</v>
      </c>
      <c r="O16" s="395">
        <f t="shared" si="6"/>
        <v>-2.5959460578450031E-2</v>
      </c>
      <c r="P16" s="386">
        <f t="shared" si="6"/>
        <v>-8.8884390004845007E-2</v>
      </c>
      <c r="R16" s="401">
        <v>1546.8409999999999</v>
      </c>
      <c r="S16" s="369">
        <v>5735.6830000000009</v>
      </c>
      <c r="T16" s="374">
        <v>7282.5240000000013</v>
      </c>
      <c r="U16" s="19">
        <v>1051.6249999999998</v>
      </c>
      <c r="V16" s="119">
        <v>5344.4249999999993</v>
      </c>
      <c r="W16" s="375">
        <v>6396.0499999999993</v>
      </c>
      <c r="X16" s="345">
        <f t="shared" si="10"/>
        <v>3.8706095625593955E-2</v>
      </c>
      <c r="Y16" s="323">
        <f t="shared" si="11"/>
        <v>3.6400449258155165E-2</v>
      </c>
      <c r="Z16" s="399">
        <f t="shared" si="12"/>
        <v>3.6866908610325343E-2</v>
      </c>
      <c r="AA16" s="323">
        <f t="shared" si="13"/>
        <v>2.5915507743724975E-2</v>
      </c>
      <c r="AB16" s="323">
        <f t="shared" si="14"/>
        <v>3.4938539830432241E-2</v>
      </c>
      <c r="AC16" s="399">
        <f t="shared" si="15"/>
        <v>3.3046759476425193E-2</v>
      </c>
      <c r="AE16" s="394">
        <f t="shared" si="7"/>
        <v>-0.32014667312283562</v>
      </c>
      <c r="AF16" s="395">
        <f t="shared" si="7"/>
        <v>-6.8214718282025272E-2</v>
      </c>
      <c r="AG16" s="386">
        <f t="shared" si="7"/>
        <v>-0.12172620371728289</v>
      </c>
      <c r="AI16" s="27">
        <f t="shared" si="8"/>
        <v>1.8158799588186052</v>
      </c>
      <c r="AJ16" s="28">
        <f t="shared" si="8"/>
        <v>2.1015262555078347</v>
      </c>
      <c r="AK16" s="402">
        <f t="shared" si="8"/>
        <v>2.0335798566655545</v>
      </c>
      <c r="AL16" s="28">
        <f t="shared" si="8"/>
        <v>1.7399918925850244</v>
      </c>
      <c r="AM16" s="28">
        <f t="shared" si="8"/>
        <v>2.0103590710803276</v>
      </c>
      <c r="AN16" s="402">
        <f t="shared" si="8"/>
        <v>1.9602780164936673</v>
      </c>
      <c r="AO16" s="384">
        <f t="shared" si="9"/>
        <v>-4.1791345218079763E-2</v>
      </c>
      <c r="AP16" s="385">
        <f t="shared" si="9"/>
        <v>-4.3381415858388339E-2</v>
      </c>
      <c r="AQ16" s="386">
        <f t="shared" si="9"/>
        <v>-3.6045715112501021E-2</v>
      </c>
    </row>
    <row r="17" spans="1:43" ht="20.100000000000001" customHeight="1">
      <c r="A17" s="8" t="s">
        <v>157</v>
      </c>
      <c r="B17" s="19">
        <v>1863.3600000000004</v>
      </c>
      <c r="C17" s="371">
        <v>16380.32</v>
      </c>
      <c r="D17" s="375">
        <v>18243.68</v>
      </c>
      <c r="E17" s="19">
        <v>1910.3999999999999</v>
      </c>
      <c r="F17" s="369">
        <v>16719.310000000001</v>
      </c>
      <c r="G17" s="377">
        <v>18629.710000000003</v>
      </c>
      <c r="H17" s="345">
        <f t="shared" si="0"/>
        <v>1.1869991184905877E-2</v>
      </c>
      <c r="I17" s="323">
        <f t="shared" si="1"/>
        <v>2.6757236563980571E-2</v>
      </c>
      <c r="J17" s="399">
        <f t="shared" si="2"/>
        <v>2.3718856980662388E-2</v>
      </c>
      <c r="K17" s="323">
        <f t="shared" si="3"/>
        <v>1.1847781313176228E-2</v>
      </c>
      <c r="L17" s="323">
        <f t="shared" si="4"/>
        <v>2.7360008587993468E-2</v>
      </c>
      <c r="M17" s="399">
        <f t="shared" si="5"/>
        <v>2.4121403996845498E-2</v>
      </c>
      <c r="N17" s="394">
        <f t="shared" si="6"/>
        <v>2.5244719216898238E-2</v>
      </c>
      <c r="O17" s="395">
        <f t="shared" si="6"/>
        <v>2.0694955898297566E-2</v>
      </c>
      <c r="P17" s="386">
        <f t="shared" si="6"/>
        <v>2.1159656385115418E-2</v>
      </c>
      <c r="R17" s="401">
        <v>608.46199999999999</v>
      </c>
      <c r="S17" s="369">
        <v>5734.2449999999999</v>
      </c>
      <c r="T17" s="374">
        <v>6342.7070000000003</v>
      </c>
      <c r="U17" s="19">
        <v>620.7650000000001</v>
      </c>
      <c r="V17" s="119">
        <v>5670.6220000000003</v>
      </c>
      <c r="W17" s="375">
        <v>6291.3870000000006</v>
      </c>
      <c r="X17" s="345">
        <f t="shared" si="10"/>
        <v>1.5225345304746996E-2</v>
      </c>
      <c r="Y17" s="323">
        <f t="shared" si="11"/>
        <v>3.6391323257636436E-2</v>
      </c>
      <c r="Z17" s="399">
        <f t="shared" si="12"/>
        <v>3.2109197211168929E-2</v>
      </c>
      <c r="AA17" s="323">
        <f t="shared" si="13"/>
        <v>1.5297696578660111E-2</v>
      </c>
      <c r="AB17" s="323">
        <f t="shared" si="14"/>
        <v>3.7071013740547464E-2</v>
      </c>
      <c r="AC17" s="399">
        <f t="shared" si="15"/>
        <v>3.2505992442540058E-2</v>
      </c>
      <c r="AE17" s="394">
        <f t="shared" si="7"/>
        <v>2.0219832955879105E-2</v>
      </c>
      <c r="AF17" s="395">
        <f t="shared" si="7"/>
        <v>-1.1095270606679622E-2</v>
      </c>
      <c r="AG17" s="386">
        <f t="shared" si="7"/>
        <v>-8.0911825187573241E-3</v>
      </c>
      <c r="AI17" s="27">
        <f t="shared" si="8"/>
        <v>3.265402284046024</v>
      </c>
      <c r="AJ17" s="28">
        <f t="shared" si="8"/>
        <v>3.5006916836789514</v>
      </c>
      <c r="AK17" s="402">
        <f t="shared" si="8"/>
        <v>3.4766598624838849</v>
      </c>
      <c r="AL17" s="28">
        <f t="shared" si="8"/>
        <v>3.2493980318257965</v>
      </c>
      <c r="AM17" s="28">
        <f t="shared" si="8"/>
        <v>3.3916603017708264</v>
      </c>
      <c r="AN17" s="402">
        <f t="shared" si="8"/>
        <v>3.3770718921550573</v>
      </c>
      <c r="AO17" s="384">
        <f t="shared" si="9"/>
        <v>-4.9011579058483717E-3</v>
      </c>
      <c r="AP17" s="385">
        <f t="shared" si="9"/>
        <v>-3.1145668273631456E-2</v>
      </c>
      <c r="AQ17" s="386">
        <f t="shared" si="9"/>
        <v>-2.8644726337329243E-2</v>
      </c>
    </row>
    <row r="18" spans="1:43" ht="20.100000000000001" customHeight="1">
      <c r="A18" s="8" t="s">
        <v>161</v>
      </c>
      <c r="B18" s="19">
        <v>4851.0999999999995</v>
      </c>
      <c r="C18" s="371">
        <v>18023.699999999997</v>
      </c>
      <c r="D18" s="375">
        <v>22874.799999999996</v>
      </c>
      <c r="E18" s="19">
        <v>4533.090000000002</v>
      </c>
      <c r="F18" s="369">
        <v>17634.719999999994</v>
      </c>
      <c r="G18" s="377">
        <v>22167.809999999998</v>
      </c>
      <c r="H18" s="345">
        <f t="shared" si="0"/>
        <v>3.0902517085853988E-2</v>
      </c>
      <c r="I18" s="323">
        <f t="shared" si="1"/>
        <v>2.9441696173103854E-2</v>
      </c>
      <c r="J18" s="399">
        <f t="shared" si="2"/>
        <v>2.97398392024666E-2</v>
      </c>
      <c r="K18" s="323">
        <f t="shared" si="3"/>
        <v>2.8112991516408111E-2</v>
      </c>
      <c r="L18" s="323">
        <f t="shared" si="4"/>
        <v>2.8858014514167148E-2</v>
      </c>
      <c r="M18" s="399">
        <f t="shared" si="5"/>
        <v>2.8702470448295304E-2</v>
      </c>
      <c r="N18" s="394">
        <f t="shared" si="6"/>
        <v>-6.5554204201108524E-2</v>
      </c>
      <c r="O18" s="395">
        <f t="shared" si="6"/>
        <v>-2.1581584247407762E-2</v>
      </c>
      <c r="P18" s="386">
        <f t="shared" si="6"/>
        <v>-3.0906936891251426E-2</v>
      </c>
      <c r="R18" s="401">
        <v>1063.3889999999999</v>
      </c>
      <c r="S18" s="369">
        <v>4169.2619999999997</v>
      </c>
      <c r="T18" s="374">
        <v>5232.6509999999998</v>
      </c>
      <c r="U18" s="19">
        <v>1157.3260000000002</v>
      </c>
      <c r="V18" s="119">
        <v>4124.7889999999998</v>
      </c>
      <c r="W18" s="375">
        <v>5282.1149999999998</v>
      </c>
      <c r="X18" s="345">
        <f t="shared" si="10"/>
        <v>2.6608834599810016E-2</v>
      </c>
      <c r="Y18" s="323">
        <f t="shared" si="11"/>
        <v>2.645944866111926E-2</v>
      </c>
      <c r="Z18" s="399">
        <f t="shared" si="12"/>
        <v>2.6489671191846049E-2</v>
      </c>
      <c r="AA18" s="323">
        <f t="shared" si="13"/>
        <v>2.8520328933806502E-2</v>
      </c>
      <c r="AB18" s="323">
        <f t="shared" si="14"/>
        <v>2.696531521513143E-2</v>
      </c>
      <c r="AC18" s="399">
        <f t="shared" si="15"/>
        <v>2.7291341364094664E-2</v>
      </c>
      <c r="AE18" s="394">
        <f t="shared" si="7"/>
        <v>8.8337381710738364E-2</v>
      </c>
      <c r="AF18" s="395">
        <f t="shared" si="7"/>
        <v>-1.0666875816391476E-2</v>
      </c>
      <c r="AG18" s="386">
        <f t="shared" si="7"/>
        <v>9.4529522416075418E-3</v>
      </c>
      <c r="AI18" s="27">
        <f t="shared" si="8"/>
        <v>2.1920574715013093</v>
      </c>
      <c r="AJ18" s="28">
        <f t="shared" si="8"/>
        <v>2.3132109389304083</v>
      </c>
      <c r="AK18" s="402">
        <f t="shared" si="8"/>
        <v>2.2875177050728315</v>
      </c>
      <c r="AL18" s="28">
        <f t="shared" si="8"/>
        <v>2.5530620393594647</v>
      </c>
      <c r="AM18" s="28">
        <f t="shared" si="8"/>
        <v>2.3390158732318977</v>
      </c>
      <c r="AN18" s="402">
        <f t="shared" si="8"/>
        <v>2.3827861209564682</v>
      </c>
      <c r="AO18" s="384">
        <f t="shared" si="9"/>
        <v>0.16468754699707236</v>
      </c>
      <c r="AP18" s="385">
        <f t="shared" si="9"/>
        <v>1.1155460951356748E-2</v>
      </c>
      <c r="AQ18" s="386">
        <f t="shared" si="9"/>
        <v>4.1647072576692278E-2</v>
      </c>
    </row>
    <row r="19" spans="1:43" ht="20.100000000000001" customHeight="1">
      <c r="A19" s="8" t="s">
        <v>155</v>
      </c>
      <c r="B19" s="19">
        <v>8938.56</v>
      </c>
      <c r="C19" s="371">
        <v>14826.819999999998</v>
      </c>
      <c r="D19" s="375">
        <v>23765.379999999997</v>
      </c>
      <c r="E19" s="19">
        <v>6230.8200000000006</v>
      </c>
      <c r="F19" s="369">
        <v>10905.740000000002</v>
      </c>
      <c r="G19" s="377">
        <v>17136.560000000001</v>
      </c>
      <c r="H19" s="345">
        <f t="shared" si="0"/>
        <v>5.6940488368190934E-2</v>
      </c>
      <c r="I19" s="323">
        <f t="shared" si="1"/>
        <v>2.4219595846208031E-2</v>
      </c>
      <c r="J19" s="399">
        <f t="shared" si="2"/>
        <v>3.0897694396694868E-2</v>
      </c>
      <c r="K19" s="323">
        <f t="shared" si="3"/>
        <v>3.8641851320019217E-2</v>
      </c>
      <c r="L19" s="323">
        <f t="shared" si="4"/>
        <v>1.7846498453490241E-2</v>
      </c>
      <c r="M19" s="399">
        <f t="shared" si="5"/>
        <v>2.2188100989021443E-2</v>
      </c>
      <c r="N19" s="394">
        <f t="shared" si="6"/>
        <v>-0.30292798840081614</v>
      </c>
      <c r="O19" s="395">
        <f t="shared" si="6"/>
        <v>-0.26445859597675003</v>
      </c>
      <c r="P19" s="386">
        <f t="shared" si="6"/>
        <v>-0.278927582895792</v>
      </c>
      <c r="R19" s="401">
        <v>2327.569</v>
      </c>
      <c r="S19" s="369">
        <v>4183.9879999999994</v>
      </c>
      <c r="T19" s="374">
        <v>6511.5569999999989</v>
      </c>
      <c r="U19" s="19">
        <v>1418.8410000000003</v>
      </c>
      <c r="V19" s="119">
        <v>2849.027</v>
      </c>
      <c r="W19" s="375">
        <v>4267.8680000000004</v>
      </c>
      <c r="X19" s="345">
        <f t="shared" si="10"/>
        <v>5.8241996617084818E-2</v>
      </c>
      <c r="Y19" s="323">
        <f t="shared" si="11"/>
        <v>2.6552904491187898E-2</v>
      </c>
      <c r="Z19" s="399">
        <f t="shared" si="12"/>
        <v>3.2963980184606896E-2</v>
      </c>
      <c r="AA19" s="323">
        <f t="shared" si="13"/>
        <v>3.4964920882077262E-2</v>
      </c>
      <c r="AB19" s="323">
        <f t="shared" si="14"/>
        <v>1.8625173581344464E-2</v>
      </c>
      <c r="AC19" s="399">
        <f t="shared" si="15"/>
        <v>2.2050985729181585E-2</v>
      </c>
      <c r="AE19" s="394">
        <f t="shared" si="7"/>
        <v>-0.39041936028534474</v>
      </c>
      <c r="AF19" s="395">
        <f t="shared" si="7"/>
        <v>-0.31906425161831237</v>
      </c>
      <c r="AG19" s="386">
        <f t="shared" si="7"/>
        <v>-0.34457027712419608</v>
      </c>
      <c r="AI19" s="27">
        <f t="shared" si="8"/>
        <v>2.6039641732001577</v>
      </c>
      <c r="AJ19" s="28">
        <f t="shared" si="8"/>
        <v>2.8219051691461821</v>
      </c>
      <c r="AK19" s="402">
        <f t="shared" si="8"/>
        <v>2.7399338870238976</v>
      </c>
      <c r="AL19" s="28">
        <f t="shared" si="8"/>
        <v>2.277133667799744</v>
      </c>
      <c r="AM19" s="28">
        <f t="shared" si="8"/>
        <v>2.6124105287674193</v>
      </c>
      <c r="AN19" s="402">
        <f t="shared" si="8"/>
        <v>2.4905045119907379</v>
      </c>
      <c r="AO19" s="384">
        <f>(AL19-AI19)/AI19</f>
        <v>-0.12551267362436611</v>
      </c>
      <c r="AP19" s="385">
        <f>(AM19-AJ19)/AJ19</f>
        <v>-7.4238724486318977E-2</v>
      </c>
      <c r="AQ19" s="386">
        <f>(AN19-AK19)/AK19</f>
        <v>-9.1034815188219265E-2</v>
      </c>
    </row>
    <row r="20" spans="1:43" ht="20.100000000000001" customHeight="1">
      <c r="A20" s="8" t="s">
        <v>145</v>
      </c>
      <c r="B20" s="19">
        <v>1973.0700000000002</v>
      </c>
      <c r="C20" s="371">
        <v>16190.209999999997</v>
      </c>
      <c r="D20" s="375">
        <v>18163.28</v>
      </c>
      <c r="E20" s="19">
        <v>2280.7799999999997</v>
      </c>
      <c r="F20" s="369">
        <v>20753.14</v>
      </c>
      <c r="G20" s="377">
        <v>23033.919999999998</v>
      </c>
      <c r="H20" s="345">
        <f t="shared" si="0"/>
        <v>1.2568866728491669E-2</v>
      </c>
      <c r="I20" s="323">
        <f t="shared" si="1"/>
        <v>2.6446692066487334E-2</v>
      </c>
      <c r="J20" s="399">
        <f t="shared" si="2"/>
        <v>2.3614327845024988E-2</v>
      </c>
      <c r="K20" s="323">
        <f t="shared" si="3"/>
        <v>1.4144777357341957E-2</v>
      </c>
      <c r="L20" s="323">
        <f t="shared" si="4"/>
        <v>3.3961095800474461E-2</v>
      </c>
      <c r="M20" s="399">
        <f t="shared" si="5"/>
        <v>2.9823893659698373E-2</v>
      </c>
      <c r="N20" s="394">
        <f t="shared" si="6"/>
        <v>0.1559549331752039</v>
      </c>
      <c r="O20" s="395">
        <f t="shared" si="6"/>
        <v>0.28183266307231364</v>
      </c>
      <c r="P20" s="386">
        <f t="shared" si="6"/>
        <v>0.26815861452336803</v>
      </c>
      <c r="R20" s="401">
        <v>458.84199999999998</v>
      </c>
      <c r="S20" s="369">
        <v>3348.2170000000006</v>
      </c>
      <c r="T20" s="374">
        <v>3807.0590000000007</v>
      </c>
      <c r="U20" s="19">
        <v>517.23</v>
      </c>
      <c r="V20" s="119">
        <v>3741.9730000000004</v>
      </c>
      <c r="W20" s="375">
        <v>4259.2030000000004</v>
      </c>
      <c r="X20" s="345">
        <f t="shared" si="10"/>
        <v>1.1481453057579144E-2</v>
      </c>
      <c r="Y20" s="323">
        <f t="shared" si="11"/>
        <v>2.1248838719607154E-2</v>
      </c>
      <c r="Z20" s="399">
        <f t="shared" si="12"/>
        <v>1.9272781830463805E-2</v>
      </c>
      <c r="AA20" s="323">
        <f t="shared" si="13"/>
        <v>1.2746252770984783E-2</v>
      </c>
      <c r="AB20" s="323">
        <f t="shared" si="14"/>
        <v>2.4462701357938797E-2</v>
      </c>
      <c r="AC20" s="399">
        <f t="shared" si="15"/>
        <v>2.2006215883595134E-2</v>
      </c>
      <c r="AE20" s="394">
        <f t="shared" si="7"/>
        <v>0.12725077477650265</v>
      </c>
      <c r="AF20" s="395">
        <f t="shared" si="7"/>
        <v>0.11760169666422451</v>
      </c>
      <c r="AG20" s="386">
        <f t="shared" si="7"/>
        <v>0.11876464220806657</v>
      </c>
      <c r="AI20" s="27">
        <f t="shared" si="8"/>
        <v>2.3255231694770075</v>
      </c>
      <c r="AJ20" s="28">
        <f t="shared" si="8"/>
        <v>2.0680503835342474</v>
      </c>
      <c r="AK20" s="402">
        <f t="shared" si="8"/>
        <v>2.0960195515347455</v>
      </c>
      <c r="AL20" s="28">
        <f t="shared" si="8"/>
        <v>2.2677768131954861</v>
      </c>
      <c r="AM20" s="28">
        <f t="shared" si="8"/>
        <v>1.8030876291491313</v>
      </c>
      <c r="AN20" s="402">
        <f t="shared" si="8"/>
        <v>1.8491003702365905</v>
      </c>
      <c r="AO20" s="384">
        <f t="shared" ref="AO20:AQ33" si="16">(AL20-AI20)/AI20</f>
        <v>-2.4831554911795693E-2</v>
      </c>
      <c r="AP20" s="385">
        <f t="shared" si="16"/>
        <v>-0.12812200152121112</v>
      </c>
      <c r="AQ20" s="386">
        <f t="shared" si="16"/>
        <v>-0.11780385403244741</v>
      </c>
    </row>
    <row r="21" spans="1:43" ht="20.100000000000001" customHeight="1">
      <c r="A21" s="8" t="s">
        <v>153</v>
      </c>
      <c r="B21" s="19">
        <v>1408.5600000000002</v>
      </c>
      <c r="C21" s="371">
        <v>7526.58</v>
      </c>
      <c r="D21" s="375">
        <v>8935.14</v>
      </c>
      <c r="E21" s="19">
        <v>3266.2699999999995</v>
      </c>
      <c r="F21" s="369">
        <v>9658.5699999999979</v>
      </c>
      <c r="G21" s="377">
        <v>12924.839999999997</v>
      </c>
      <c r="H21" s="345">
        <f t="shared" si="0"/>
        <v>8.972820487405022E-3</v>
      </c>
      <c r="I21" s="323">
        <f t="shared" si="1"/>
        <v>1.2294661006483689E-2</v>
      </c>
      <c r="J21" s="399">
        <f t="shared" si="2"/>
        <v>1.1616697276108532E-2</v>
      </c>
      <c r="K21" s="323">
        <f t="shared" si="3"/>
        <v>2.0256518357301148E-2</v>
      </c>
      <c r="L21" s="323">
        <f t="shared" si="4"/>
        <v>1.5805589952440382E-2</v>
      </c>
      <c r="M21" s="399">
        <f t="shared" si="5"/>
        <v>1.6734843818534399E-2</v>
      </c>
      <c r="N21" s="394">
        <f t="shared" si="6"/>
        <v>1.3188717555517686</v>
      </c>
      <c r="O21" s="395">
        <f t="shared" si="6"/>
        <v>0.2832614547377425</v>
      </c>
      <c r="P21" s="386">
        <f t="shared" si="6"/>
        <v>0.44651790570712907</v>
      </c>
      <c r="R21" s="401">
        <v>381.33400000000006</v>
      </c>
      <c r="S21" s="369">
        <v>2028.3580000000002</v>
      </c>
      <c r="T21" s="374">
        <v>2409.692</v>
      </c>
      <c r="U21" s="19">
        <v>875.24399999999991</v>
      </c>
      <c r="V21" s="119">
        <v>2548.6210000000001</v>
      </c>
      <c r="W21" s="375">
        <v>3423.8649999999998</v>
      </c>
      <c r="X21" s="345">
        <f t="shared" si="10"/>
        <v>9.5419957638116955E-3</v>
      </c>
      <c r="Y21" s="323">
        <f t="shared" si="11"/>
        <v>1.2872598164224399E-2</v>
      </c>
      <c r="Z21" s="399">
        <f t="shared" si="12"/>
        <v>1.2198778163042384E-2</v>
      </c>
      <c r="AA21" s="323">
        <f t="shared" si="13"/>
        <v>2.1568898285652036E-2</v>
      </c>
      <c r="AB21" s="323">
        <f t="shared" si="14"/>
        <v>1.6661305251954337E-2</v>
      </c>
      <c r="AC21" s="399">
        <f t="shared" si="15"/>
        <v>1.7690237433220589E-2</v>
      </c>
      <c r="AE21" s="394">
        <f t="shared" si="7"/>
        <v>1.2952162671044276</v>
      </c>
      <c r="AF21" s="395">
        <f t="shared" si="7"/>
        <v>0.25649466218488054</v>
      </c>
      <c r="AG21" s="386">
        <f t="shared" si="7"/>
        <v>0.42087246004883599</v>
      </c>
      <c r="AI21" s="27">
        <f t="shared" si="8"/>
        <v>2.707261316521838</v>
      </c>
      <c r="AJ21" s="28">
        <f t="shared" si="8"/>
        <v>2.6949265137685381</v>
      </c>
      <c r="AK21" s="402">
        <f t="shared" si="8"/>
        <v>2.6968710059383518</v>
      </c>
      <c r="AL21" s="28">
        <f t="shared" si="8"/>
        <v>2.6796437526597616</v>
      </c>
      <c r="AM21" s="28">
        <f t="shared" si="8"/>
        <v>2.6387146337397778</v>
      </c>
      <c r="AN21" s="402">
        <f t="shared" si="8"/>
        <v>2.6490579380479762</v>
      </c>
      <c r="AO21" s="384">
        <f t="shared" si="16"/>
        <v>-1.020129224080892E-2</v>
      </c>
      <c r="AP21" s="385">
        <f t="shared" si="16"/>
        <v>-2.0858409215082682E-2</v>
      </c>
      <c r="AQ21" s="386">
        <f t="shared" si="16"/>
        <v>-1.7729089669136593E-2</v>
      </c>
    </row>
    <row r="22" spans="1:43" ht="20.100000000000001" customHeight="1">
      <c r="A22" s="8" t="s">
        <v>193</v>
      </c>
      <c r="B22" s="19">
        <v>3088.25</v>
      </c>
      <c r="C22" s="371">
        <v>10575.019999999999</v>
      </c>
      <c r="D22" s="375">
        <v>13663.269999999999</v>
      </c>
      <c r="E22" s="19">
        <v>3212.8699999999994</v>
      </c>
      <c r="F22" s="369">
        <v>9386.4499999999989</v>
      </c>
      <c r="G22" s="377">
        <v>12599.319999999998</v>
      </c>
      <c r="H22" s="345">
        <f t="shared" si="0"/>
        <v>1.967279552892923E-2</v>
      </c>
      <c r="I22" s="323">
        <f t="shared" si="1"/>
        <v>1.7274284739786878E-2</v>
      </c>
      <c r="J22" s="399">
        <f t="shared" si="2"/>
        <v>1.7763803520900113E-2</v>
      </c>
      <c r="K22" s="323">
        <f t="shared" si="3"/>
        <v>1.9925346078132591E-2</v>
      </c>
      <c r="L22" s="323">
        <f t="shared" si="4"/>
        <v>1.5360284163088742E-2</v>
      </c>
      <c r="M22" s="399">
        <f t="shared" si="5"/>
        <v>1.6313366542234708E-2</v>
      </c>
      <c r="N22" s="394">
        <f t="shared" si="6"/>
        <v>4.0352950700234577E-2</v>
      </c>
      <c r="O22" s="395">
        <f t="shared" si="6"/>
        <v>-0.11239411367543511</v>
      </c>
      <c r="P22" s="386">
        <f t="shared" si="6"/>
        <v>-7.7869353383194562E-2</v>
      </c>
      <c r="R22" s="401">
        <v>762.44</v>
      </c>
      <c r="S22" s="369">
        <v>2242.7580000000007</v>
      </c>
      <c r="T22" s="374">
        <v>3005.1980000000008</v>
      </c>
      <c r="U22" s="19">
        <v>805.98199999999997</v>
      </c>
      <c r="V22" s="119">
        <v>1931.5730000000003</v>
      </c>
      <c r="W22" s="375">
        <v>2737.5550000000003</v>
      </c>
      <c r="X22" s="345">
        <f t="shared" si="10"/>
        <v>1.9078286358312106E-2</v>
      </c>
      <c r="Y22" s="323">
        <f t="shared" si="11"/>
        <v>1.4233248032940729E-2</v>
      </c>
      <c r="Z22" s="399">
        <f t="shared" si="12"/>
        <v>1.5213456216818853E-2</v>
      </c>
      <c r="AA22" s="323">
        <f t="shared" si="13"/>
        <v>1.9862054213529486E-2</v>
      </c>
      <c r="AB22" s="323">
        <f t="shared" si="14"/>
        <v>1.2627427683218966E-2</v>
      </c>
      <c r="AC22" s="399">
        <f t="shared" si="15"/>
        <v>1.4144248659482836E-2</v>
      </c>
      <c r="AE22" s="394">
        <f t="shared" si="7"/>
        <v>5.7108756098840453E-2</v>
      </c>
      <c r="AF22" s="395">
        <f t="shared" si="7"/>
        <v>-0.13875103778472769</v>
      </c>
      <c r="AG22" s="386">
        <f t="shared" si="7"/>
        <v>-8.9060022001878222E-2</v>
      </c>
      <c r="AI22" s="27">
        <f t="shared" si="8"/>
        <v>2.4688415769448717</v>
      </c>
      <c r="AJ22" s="28">
        <f t="shared" si="8"/>
        <v>2.1208073365345892</v>
      </c>
      <c r="AK22" s="402">
        <f t="shared" si="8"/>
        <v>2.1994720151179044</v>
      </c>
      <c r="AL22" s="28">
        <f t="shared" si="8"/>
        <v>2.5086044564517085</v>
      </c>
      <c r="AM22" s="28">
        <f t="shared" si="8"/>
        <v>2.0578312354511032</v>
      </c>
      <c r="AN22" s="402">
        <f t="shared" si="8"/>
        <v>2.1727799595533734</v>
      </c>
      <c r="AO22" s="384">
        <f t="shared" si="16"/>
        <v>1.6105885399111883E-2</v>
      </c>
      <c r="AP22" s="385">
        <f t="shared" si="16"/>
        <v>-2.9694399863020676E-2</v>
      </c>
      <c r="AQ22" s="386">
        <f t="shared" si="16"/>
        <v>-1.2135665005540008E-2</v>
      </c>
    </row>
    <row r="23" spans="1:43" ht="20.100000000000001" customHeight="1">
      <c r="A23" s="8" t="s">
        <v>156</v>
      </c>
      <c r="B23" s="19">
        <v>743.20999999999992</v>
      </c>
      <c r="C23" s="371">
        <v>5872.54</v>
      </c>
      <c r="D23" s="375">
        <v>6615.75</v>
      </c>
      <c r="E23" s="19">
        <v>757.21</v>
      </c>
      <c r="F23" s="369">
        <v>6183</v>
      </c>
      <c r="G23" s="377">
        <v>6940.21</v>
      </c>
      <c r="H23" s="345">
        <f t="shared" si="0"/>
        <v>4.7344024496253512E-3</v>
      </c>
      <c r="I23" s="323">
        <f t="shared" si="1"/>
        <v>9.5927882978744279E-3</v>
      </c>
      <c r="J23" s="399">
        <f t="shared" si="2"/>
        <v>8.6012267300137474E-3</v>
      </c>
      <c r="K23" s="323">
        <f t="shared" si="3"/>
        <v>4.696010515153985E-3</v>
      </c>
      <c r="L23" s="323">
        <f t="shared" si="4"/>
        <v>1.0118057090846667E-2</v>
      </c>
      <c r="M23" s="399">
        <f t="shared" si="5"/>
        <v>8.9860555657037648E-3</v>
      </c>
      <c r="N23" s="394">
        <f t="shared" si="6"/>
        <v>1.883720617322172E-2</v>
      </c>
      <c r="O23" s="395">
        <f t="shared" si="6"/>
        <v>5.2866391714658401E-2</v>
      </c>
      <c r="P23" s="386">
        <f t="shared" si="6"/>
        <v>4.9043570267921256E-2</v>
      </c>
      <c r="R23" s="401">
        <v>153.13200000000001</v>
      </c>
      <c r="S23" s="369">
        <v>1228.1079999999999</v>
      </c>
      <c r="T23" s="374">
        <v>1381.24</v>
      </c>
      <c r="U23" s="19">
        <v>195.74600000000001</v>
      </c>
      <c r="V23" s="119">
        <v>1745.105</v>
      </c>
      <c r="W23" s="375">
        <v>1940.8510000000001</v>
      </c>
      <c r="X23" s="345">
        <f t="shared" si="10"/>
        <v>3.8317718726995557E-3</v>
      </c>
      <c r="Y23" s="323">
        <f t="shared" si="11"/>
        <v>7.7939598366113362E-3</v>
      </c>
      <c r="Z23" s="399">
        <f t="shared" si="12"/>
        <v>6.9923626546133958E-3</v>
      </c>
      <c r="AA23" s="323">
        <f t="shared" si="13"/>
        <v>4.8238269143498777E-3</v>
      </c>
      <c r="AB23" s="323">
        <f t="shared" si="14"/>
        <v>1.1408415414340451E-2</v>
      </c>
      <c r="AC23" s="399">
        <f t="shared" si="15"/>
        <v>1.0027882236158149E-2</v>
      </c>
      <c r="AE23" s="394">
        <f t="shared" si="7"/>
        <v>0.27828278870516943</v>
      </c>
      <c r="AF23" s="395">
        <f t="shared" si="7"/>
        <v>0.42097030554316078</v>
      </c>
      <c r="AG23" s="386">
        <f t="shared" si="7"/>
        <v>0.40515116851524724</v>
      </c>
      <c r="AI23" s="27">
        <f t="shared" ref="AI23:AN33" si="17">(R23/B23)*10</f>
        <v>2.0604136112269753</v>
      </c>
      <c r="AJ23" s="28">
        <f t="shared" si="17"/>
        <v>2.0912722603847738</v>
      </c>
      <c r="AK23" s="402">
        <f t="shared" si="17"/>
        <v>2.0878056153875222</v>
      </c>
      <c r="AL23" s="28">
        <f t="shared" si="17"/>
        <v>2.5850952840031165</v>
      </c>
      <c r="AM23" s="28">
        <f t="shared" si="17"/>
        <v>2.822424389454957</v>
      </c>
      <c r="AN23" s="402">
        <f t="shared" si="17"/>
        <v>2.796530652530687</v>
      </c>
      <c r="AO23" s="384">
        <f t="shared" si="16"/>
        <v>0.25464871223777907</v>
      </c>
      <c r="AP23" s="385">
        <f t="shared" si="16"/>
        <v>0.34962072749707795</v>
      </c>
      <c r="AQ23" s="386">
        <f t="shared" si="16"/>
        <v>0.33945930211113873</v>
      </c>
    </row>
    <row r="24" spans="1:43" ht="20.100000000000001" customHeight="1">
      <c r="A24" s="8" t="s">
        <v>165</v>
      </c>
      <c r="B24" s="19">
        <v>1525.5200000000002</v>
      </c>
      <c r="C24" s="371">
        <v>3484.4100000000003</v>
      </c>
      <c r="D24" s="375">
        <v>5009.93</v>
      </c>
      <c r="E24" s="19">
        <v>1837.3200000000002</v>
      </c>
      <c r="F24" s="369">
        <v>2716.66</v>
      </c>
      <c r="G24" s="377">
        <v>4553.9799999999996</v>
      </c>
      <c r="H24" s="345">
        <f t="shared" si="0"/>
        <v>9.7178800405705902E-3</v>
      </c>
      <c r="I24" s="323">
        <f t="shared" si="1"/>
        <v>5.6917802983030581E-3</v>
      </c>
      <c r="J24" s="399">
        <f t="shared" si="2"/>
        <v>6.5134782649734005E-3</v>
      </c>
      <c r="K24" s="323">
        <f t="shared" si="3"/>
        <v>1.1394559025505104E-2</v>
      </c>
      <c r="L24" s="323">
        <f t="shared" si="4"/>
        <v>4.445628493679364E-3</v>
      </c>
      <c r="M24" s="399">
        <f t="shared" si="5"/>
        <v>5.8964090892211652E-3</v>
      </c>
      <c r="N24" s="394">
        <f t="shared" si="6"/>
        <v>0.20438932298494933</v>
      </c>
      <c r="O24" s="395">
        <f t="shared" si="6"/>
        <v>-0.22033859390829449</v>
      </c>
      <c r="P24" s="386">
        <f t="shared" si="6"/>
        <v>-9.1009255618342111E-2</v>
      </c>
      <c r="R24" s="401">
        <v>594.74599999999998</v>
      </c>
      <c r="S24" s="369">
        <v>1151.6879999999996</v>
      </c>
      <c r="T24" s="374">
        <v>1746.4339999999997</v>
      </c>
      <c r="U24" s="19">
        <v>774.221</v>
      </c>
      <c r="V24" s="119">
        <v>1101.3580000000002</v>
      </c>
      <c r="W24" s="375">
        <v>1875.5790000000002</v>
      </c>
      <c r="X24" s="345">
        <f t="shared" si="10"/>
        <v>1.4882134329862929E-2</v>
      </c>
      <c r="Y24" s="323">
        <f t="shared" si="11"/>
        <v>7.3089744682936957E-3</v>
      </c>
      <c r="Z24" s="399">
        <f t="shared" si="12"/>
        <v>8.8411136951920665E-3</v>
      </c>
      <c r="AA24" s="323">
        <f t="shared" si="13"/>
        <v>1.9079358441321286E-2</v>
      </c>
      <c r="AB24" s="323">
        <f t="shared" si="14"/>
        <v>7.1999963233772019E-3</v>
      </c>
      <c r="AC24" s="399">
        <f t="shared" si="15"/>
        <v>9.6906384553019607E-3</v>
      </c>
      <c r="AE24" s="394">
        <f t="shared" si="7"/>
        <v>0.30176747720875807</v>
      </c>
      <c r="AF24" s="395">
        <f t="shared" si="7"/>
        <v>-4.3701071818061391E-2</v>
      </c>
      <c r="AG24" s="386">
        <f t="shared" si="7"/>
        <v>7.3947827401436558E-2</v>
      </c>
      <c r="AI24" s="27">
        <f t="shared" si="17"/>
        <v>3.8986443966647433</v>
      </c>
      <c r="AJ24" s="28">
        <f t="shared" si="17"/>
        <v>3.3052597139831406</v>
      </c>
      <c r="AK24" s="402">
        <f t="shared" si="17"/>
        <v>3.4859449134019833</v>
      </c>
      <c r="AL24" s="28">
        <f t="shared" si="17"/>
        <v>4.2138604053730431</v>
      </c>
      <c r="AM24" s="28">
        <f t="shared" si="17"/>
        <v>4.0540884762907403</v>
      </c>
      <c r="AN24" s="402">
        <f t="shared" si="17"/>
        <v>4.1185490494029411</v>
      </c>
      <c r="AO24" s="384">
        <f t="shared" si="16"/>
        <v>8.0852721263309987E-2</v>
      </c>
      <c r="AP24" s="385">
        <f t="shared" si="16"/>
        <v>0.22655670873294026</v>
      </c>
      <c r="AQ24" s="386">
        <f t="shared" si="16"/>
        <v>0.18147278620751078</v>
      </c>
    </row>
    <row r="25" spans="1:43" ht="20.100000000000001" customHeight="1">
      <c r="A25" s="8" t="s">
        <v>168</v>
      </c>
      <c r="B25" s="19">
        <v>2713.23</v>
      </c>
      <c r="C25" s="371">
        <v>4378.91</v>
      </c>
      <c r="D25" s="375">
        <v>7092.1399999999994</v>
      </c>
      <c r="E25" s="19">
        <v>2703.5400000000004</v>
      </c>
      <c r="F25" s="369">
        <v>4637.1400000000003</v>
      </c>
      <c r="G25" s="377">
        <v>7340.68</v>
      </c>
      <c r="H25" s="345">
        <f t="shared" si="0"/>
        <v>1.7283840043052424E-2</v>
      </c>
      <c r="I25" s="323">
        <f t="shared" si="1"/>
        <v>7.1529451660517105E-3</v>
      </c>
      <c r="J25" s="399">
        <f t="shared" si="2"/>
        <v>9.2205878609378667E-3</v>
      </c>
      <c r="K25" s="323">
        <f t="shared" si="3"/>
        <v>1.6766619918040446E-2</v>
      </c>
      <c r="L25" s="323">
        <f t="shared" si="4"/>
        <v>7.5883628106499625E-3</v>
      </c>
      <c r="M25" s="399">
        <f t="shared" si="5"/>
        <v>9.504576715985584E-3</v>
      </c>
      <c r="N25" s="394">
        <f t="shared" si="6"/>
        <v>-3.571389082385054E-3</v>
      </c>
      <c r="O25" s="395">
        <f t="shared" si="6"/>
        <v>5.8971296509862152E-2</v>
      </c>
      <c r="P25" s="386">
        <f t="shared" si="6"/>
        <v>3.504442946698752E-2</v>
      </c>
      <c r="R25" s="401">
        <v>574.06699999999989</v>
      </c>
      <c r="S25" s="369">
        <v>1003.577</v>
      </c>
      <c r="T25" s="374">
        <v>1577.6439999999998</v>
      </c>
      <c r="U25" s="19">
        <v>586.39400000000012</v>
      </c>
      <c r="V25" s="119">
        <v>1140.0739999999998</v>
      </c>
      <c r="W25" s="375">
        <v>1726.4679999999998</v>
      </c>
      <c r="X25" s="345">
        <f t="shared" si="10"/>
        <v>1.4364690486932943E-2</v>
      </c>
      <c r="Y25" s="323">
        <f t="shared" si="11"/>
        <v>6.3690154538093516E-3</v>
      </c>
      <c r="Z25" s="399">
        <f t="shared" si="12"/>
        <v>7.986634464593332E-3</v>
      </c>
      <c r="AA25" s="323">
        <f t="shared" si="13"/>
        <v>1.4450681799951379E-2</v>
      </c>
      <c r="AB25" s="323">
        <f t="shared" si="14"/>
        <v>7.4530975471898677E-3</v>
      </c>
      <c r="AC25" s="399">
        <f t="shared" si="15"/>
        <v>8.9202199388286295E-3</v>
      </c>
      <c r="AE25" s="394">
        <f t="shared" si="7"/>
        <v>2.1473103313725102E-2</v>
      </c>
      <c r="AF25" s="395">
        <f t="shared" si="7"/>
        <v>0.13601049047556873</v>
      </c>
      <c r="AG25" s="386">
        <f t="shared" si="7"/>
        <v>9.4333068803862025E-2</v>
      </c>
      <c r="AI25" s="27">
        <f t="shared" si="17"/>
        <v>2.1158066216280962</v>
      </c>
      <c r="AJ25" s="28">
        <f t="shared" si="17"/>
        <v>2.2918420337481247</v>
      </c>
      <c r="AK25" s="402">
        <f t="shared" si="17"/>
        <v>2.2244964143403823</v>
      </c>
      <c r="AL25" s="28">
        <f t="shared" si="17"/>
        <v>2.1689858481842323</v>
      </c>
      <c r="AM25" s="28">
        <f t="shared" si="17"/>
        <v>2.4585714470557276</v>
      </c>
      <c r="AN25" s="402">
        <f t="shared" si="17"/>
        <v>2.3519183508884733</v>
      </c>
      <c r="AO25" s="384">
        <f t="shared" si="16"/>
        <v>2.5134256605745555E-2</v>
      </c>
      <c r="AP25" s="385">
        <f t="shared" si="16"/>
        <v>7.2749086041907648E-2</v>
      </c>
      <c r="AQ25" s="386">
        <f t="shared" si="16"/>
        <v>5.7281250590765651E-2</v>
      </c>
    </row>
    <row r="26" spans="1:43" ht="20.100000000000001" customHeight="1">
      <c r="A26" s="8" t="s">
        <v>183</v>
      </c>
      <c r="B26" s="19">
        <v>1339.7300000000002</v>
      </c>
      <c r="C26" s="371">
        <v>3746.16</v>
      </c>
      <c r="D26" s="375">
        <v>5085.8900000000003</v>
      </c>
      <c r="E26" s="19">
        <v>1643.19</v>
      </c>
      <c r="F26" s="369">
        <v>4421.9799999999996</v>
      </c>
      <c r="G26" s="377">
        <v>6065.17</v>
      </c>
      <c r="H26" s="345">
        <f t="shared" si="0"/>
        <v>8.5343590557669761E-3</v>
      </c>
      <c r="I26" s="323">
        <f t="shared" si="1"/>
        <v>6.1193486651372779E-3</v>
      </c>
      <c r="J26" s="399">
        <f t="shared" si="2"/>
        <v>6.6122348961054483E-3</v>
      </c>
      <c r="K26" s="323">
        <f t="shared" si="3"/>
        <v>1.0190617554437838E-2</v>
      </c>
      <c r="L26" s="323">
        <f t="shared" si="4"/>
        <v>7.2362681699146272E-3</v>
      </c>
      <c r="M26" s="399">
        <f t="shared" si="5"/>
        <v>7.8530699554393169E-3</v>
      </c>
      <c r="N26" s="394">
        <f t="shared" si="6"/>
        <v>0.22650832630455373</v>
      </c>
      <c r="O26" s="395">
        <f t="shared" si="6"/>
        <v>0.18040339974800856</v>
      </c>
      <c r="P26" s="386">
        <f t="shared" si="6"/>
        <v>0.1925484035242602</v>
      </c>
      <c r="R26" s="401">
        <v>378.31399999999996</v>
      </c>
      <c r="S26" s="369">
        <v>1064.9949999999999</v>
      </c>
      <c r="T26" s="374">
        <v>1443.3089999999997</v>
      </c>
      <c r="U26" s="19">
        <v>466.63100000000003</v>
      </c>
      <c r="V26" s="119">
        <v>1250.174</v>
      </c>
      <c r="W26" s="375">
        <v>1716.8050000000001</v>
      </c>
      <c r="X26" s="345">
        <f t="shared" si="10"/>
        <v>9.466427293109602E-3</v>
      </c>
      <c r="Y26" s="323">
        <f t="shared" si="11"/>
        <v>6.7587934092049632E-3</v>
      </c>
      <c r="Z26" s="399">
        <f t="shared" si="12"/>
        <v>7.3065795594302249E-3</v>
      </c>
      <c r="AA26" s="323">
        <f t="shared" si="13"/>
        <v>1.14993265602873E-2</v>
      </c>
      <c r="AB26" s="323">
        <f t="shared" si="14"/>
        <v>8.1728631413053414E-3</v>
      </c>
      <c r="AC26" s="399">
        <f t="shared" si="15"/>
        <v>8.8702936817135827E-3</v>
      </c>
      <c r="AE26" s="394">
        <f t="shared" si="7"/>
        <v>0.23344893395433441</v>
      </c>
      <c r="AF26" s="395">
        <f t="shared" si="7"/>
        <v>0.17387781163291857</v>
      </c>
      <c r="AG26" s="386">
        <f t="shared" si="7"/>
        <v>0.1894923401710932</v>
      </c>
      <c r="AI26" s="27">
        <f t="shared" si="17"/>
        <v>2.8238077821650625</v>
      </c>
      <c r="AJ26" s="28">
        <f t="shared" si="17"/>
        <v>2.8428977940077305</v>
      </c>
      <c r="AK26" s="402">
        <f t="shared" si="17"/>
        <v>2.8378690848602695</v>
      </c>
      <c r="AL26" s="28">
        <f t="shared" si="17"/>
        <v>2.8397872431063971</v>
      </c>
      <c r="AM26" s="28">
        <f t="shared" si="17"/>
        <v>2.8271814888353184</v>
      </c>
      <c r="AN26" s="402">
        <f t="shared" si="17"/>
        <v>2.8305966691782753</v>
      </c>
      <c r="AO26" s="384">
        <f t="shared" si="16"/>
        <v>5.6588345149622375E-3</v>
      </c>
      <c r="AP26" s="385">
        <f t="shared" si="16"/>
        <v>-5.5282695021744892E-3</v>
      </c>
      <c r="AQ26" s="386">
        <f t="shared" si="16"/>
        <v>-2.5626325473545172E-3</v>
      </c>
    </row>
    <row r="27" spans="1:43" ht="20.100000000000001" customHeight="1">
      <c r="A27" s="8" t="s">
        <v>160</v>
      </c>
      <c r="B27" s="19">
        <v>206.22</v>
      </c>
      <c r="C27" s="371">
        <v>607.42000000000007</v>
      </c>
      <c r="D27" s="375">
        <v>813.6400000000001</v>
      </c>
      <c r="E27" s="19">
        <v>240.19</v>
      </c>
      <c r="F27" s="369">
        <v>630.76</v>
      </c>
      <c r="G27" s="377">
        <v>870.95</v>
      </c>
      <c r="H27" s="345">
        <f t="shared" si="0"/>
        <v>1.3136643386953083E-3</v>
      </c>
      <c r="I27" s="323">
        <f t="shared" si="1"/>
        <v>9.9221997089758208E-4</v>
      </c>
      <c r="J27" s="399">
        <f t="shared" si="2"/>
        <v>1.0578244517414331E-3</v>
      </c>
      <c r="K27" s="323">
        <f t="shared" si="3"/>
        <v>1.4895930661703298E-3</v>
      </c>
      <c r="L27" s="323">
        <f t="shared" si="4"/>
        <v>1.0321956478444839E-3</v>
      </c>
      <c r="M27" s="399">
        <f t="shared" si="5"/>
        <v>1.1276899538990453E-3</v>
      </c>
      <c r="N27" s="394">
        <f t="shared" si="6"/>
        <v>0.16472699059257104</v>
      </c>
      <c r="O27" s="395">
        <f t="shared" si="6"/>
        <v>3.8424813144117602E-2</v>
      </c>
      <c r="P27" s="386">
        <f t="shared" si="6"/>
        <v>7.0436556708126374E-2</v>
      </c>
      <c r="R27" s="401">
        <v>316.15800000000002</v>
      </c>
      <c r="S27" s="369">
        <v>1238.893</v>
      </c>
      <c r="T27" s="374">
        <v>1555.0509999999999</v>
      </c>
      <c r="U27" s="19">
        <v>376.44599999999997</v>
      </c>
      <c r="V27" s="119">
        <v>1192.5540000000001</v>
      </c>
      <c r="W27" s="375">
        <v>1569</v>
      </c>
      <c r="X27" s="345">
        <f t="shared" si="10"/>
        <v>7.911118066301924E-3</v>
      </c>
      <c r="Y27" s="323">
        <f t="shared" si="11"/>
        <v>7.8624048405017549E-3</v>
      </c>
      <c r="Z27" s="399">
        <f t="shared" si="12"/>
        <v>7.872260098476162E-3</v>
      </c>
      <c r="AA27" s="323">
        <f t="shared" si="13"/>
        <v>9.2768707743675679E-3</v>
      </c>
      <c r="AB27" s="323">
        <f t="shared" si="14"/>
        <v>7.7961792763377351E-3</v>
      </c>
      <c r="AC27" s="399">
        <f t="shared" si="15"/>
        <v>8.1066229342345881E-3</v>
      </c>
      <c r="AE27" s="394">
        <f t="shared" si="7"/>
        <v>0.19068946539388518</v>
      </c>
      <c r="AF27" s="395">
        <f t="shared" si="7"/>
        <v>-3.7403553010631217E-2</v>
      </c>
      <c r="AG27" s="386">
        <f t="shared" si="7"/>
        <v>8.9701238094442373E-3</v>
      </c>
      <c r="AI27" s="27">
        <f t="shared" si="17"/>
        <v>15.331102705848124</v>
      </c>
      <c r="AJ27" s="28">
        <f t="shared" si="17"/>
        <v>20.395986302722989</v>
      </c>
      <c r="AK27" s="402">
        <f t="shared" si="17"/>
        <v>19.112273241236906</v>
      </c>
      <c r="AL27" s="28">
        <f t="shared" si="17"/>
        <v>15.672842333152918</v>
      </c>
      <c r="AM27" s="28">
        <f t="shared" si="17"/>
        <v>18.906620584691485</v>
      </c>
      <c r="AN27" s="402">
        <f t="shared" si="17"/>
        <v>18.014811412825075</v>
      </c>
      <c r="AO27" s="384">
        <f t="shared" si="16"/>
        <v>2.2290609740317973E-2</v>
      </c>
      <c r="AP27" s="385">
        <f t="shared" si="16"/>
        <v>-7.3022490598195017E-2</v>
      </c>
      <c r="AQ27" s="386">
        <f t="shared" si="16"/>
        <v>-5.7421836458675768E-2</v>
      </c>
    </row>
    <row r="28" spans="1:43" ht="20.100000000000001" customHeight="1">
      <c r="A28" s="8" t="s">
        <v>180</v>
      </c>
      <c r="B28" s="19">
        <v>68.98</v>
      </c>
      <c r="C28" s="371">
        <v>6870.91</v>
      </c>
      <c r="D28" s="375">
        <v>6939.8899999999994</v>
      </c>
      <c r="E28" s="19">
        <v>68.7</v>
      </c>
      <c r="F28" s="369">
        <v>6406.43</v>
      </c>
      <c r="G28" s="377">
        <v>6475.13</v>
      </c>
      <c r="H28" s="345">
        <f t="shared" si="0"/>
        <v>4.3941696287073208E-4</v>
      </c>
      <c r="I28" s="323">
        <f t="shared" si="1"/>
        <v>1.1223624708175405E-2</v>
      </c>
      <c r="J28" s="399">
        <f t="shared" si="2"/>
        <v>9.0226455611767519E-3</v>
      </c>
      <c r="K28" s="323">
        <f t="shared" si="3"/>
        <v>4.2605871870561503E-4</v>
      </c>
      <c r="L28" s="323">
        <f t="shared" si="4"/>
        <v>1.0483685021593534E-2</v>
      </c>
      <c r="M28" s="399">
        <f t="shared" si="5"/>
        <v>8.3838785822266792E-3</v>
      </c>
      <c r="N28" s="394">
        <f t="shared" si="6"/>
        <v>-4.0591475790084245E-3</v>
      </c>
      <c r="O28" s="395">
        <f t="shared" si="6"/>
        <v>-6.7600943688681636E-2</v>
      </c>
      <c r="P28" s="386">
        <f t="shared" si="6"/>
        <v>-6.6969361185840029E-2</v>
      </c>
      <c r="R28" s="401">
        <v>29.81</v>
      </c>
      <c r="S28" s="369">
        <v>1618.1240000000003</v>
      </c>
      <c r="T28" s="374">
        <v>1647.9340000000002</v>
      </c>
      <c r="U28" s="19">
        <v>30.096000000000004</v>
      </c>
      <c r="V28" s="119">
        <v>1512.723</v>
      </c>
      <c r="W28" s="375">
        <v>1542.819</v>
      </c>
      <c r="X28" s="345">
        <f t="shared" si="10"/>
        <v>7.4592586477792856E-4</v>
      </c>
      <c r="Y28" s="323">
        <f t="shared" si="11"/>
        <v>1.0269124105255307E-2</v>
      </c>
      <c r="Z28" s="399">
        <f t="shared" si="12"/>
        <v>8.3424692007671893E-3</v>
      </c>
      <c r="AA28" s="323">
        <f t="shared" si="13"/>
        <v>7.4166468185441305E-4</v>
      </c>
      <c r="AB28" s="323">
        <f t="shared" si="14"/>
        <v>9.8892458567406138E-3</v>
      </c>
      <c r="AC28" s="399">
        <f t="shared" si="15"/>
        <v>7.9713523829017668E-3</v>
      </c>
      <c r="AE28" s="394">
        <f t="shared" si="7"/>
        <v>9.5940959409595745E-3</v>
      </c>
      <c r="AF28" s="395">
        <f t="shared" si="7"/>
        <v>-6.5137776832925209E-2</v>
      </c>
      <c r="AG28" s="386">
        <f t="shared" si="7"/>
        <v>-6.3785928319944993E-2</v>
      </c>
      <c r="AI28" s="27">
        <f t="shared" si="17"/>
        <v>4.3215424760800225</v>
      </c>
      <c r="AJ28" s="28">
        <f t="shared" si="17"/>
        <v>2.3550359413818551</v>
      </c>
      <c r="AK28" s="402">
        <f t="shared" si="17"/>
        <v>2.3745823060596067</v>
      </c>
      <c r="AL28" s="28">
        <f t="shared" si="17"/>
        <v>4.3807860262008731</v>
      </c>
      <c r="AM28" s="28">
        <f t="shared" si="17"/>
        <v>2.3612573617443724</v>
      </c>
      <c r="AN28" s="402">
        <f t="shared" si="17"/>
        <v>2.3826842086568147</v>
      </c>
      <c r="AO28" s="384">
        <f t="shared" si="16"/>
        <v>1.3708889927327319E-2</v>
      </c>
      <c r="AP28" s="385">
        <f t="shared" si="16"/>
        <v>2.6417517682837373E-3</v>
      </c>
      <c r="AQ28" s="386">
        <f t="shared" si="16"/>
        <v>3.4119274688997137E-3</v>
      </c>
    </row>
    <row r="29" spans="1:43" ht="20.100000000000001" customHeight="1">
      <c r="A29" s="8" t="s">
        <v>162</v>
      </c>
      <c r="B29" s="19">
        <v>985.17999999999984</v>
      </c>
      <c r="C29" s="371">
        <v>5920.2000000000007</v>
      </c>
      <c r="D29" s="375">
        <v>6905.380000000001</v>
      </c>
      <c r="E29" s="19">
        <v>635.2700000000001</v>
      </c>
      <c r="F29" s="369">
        <v>4319.04</v>
      </c>
      <c r="G29" s="377">
        <v>4954.3100000000004</v>
      </c>
      <c r="H29" s="345">
        <f t="shared" si="0"/>
        <v>6.2758017321105789E-3</v>
      </c>
      <c r="I29" s="323">
        <f t="shared" si="1"/>
        <v>9.6706408608670524E-3</v>
      </c>
      <c r="J29" s="399">
        <f t="shared" si="2"/>
        <v>8.9777786398975677E-3</v>
      </c>
      <c r="K29" s="323">
        <f t="shared" si="3"/>
        <v>3.9397717937717045E-3</v>
      </c>
      <c r="L29" s="323">
        <f t="shared" si="4"/>
        <v>7.0678138925522223E-3</v>
      </c>
      <c r="M29" s="399">
        <f t="shared" si="5"/>
        <v>6.4147489700919456E-3</v>
      </c>
      <c r="N29" s="394">
        <f t="shared" si="6"/>
        <v>-0.35517367384640353</v>
      </c>
      <c r="O29" s="395">
        <f t="shared" si="6"/>
        <v>-0.27045707915273143</v>
      </c>
      <c r="P29" s="386">
        <f t="shared" si="6"/>
        <v>-0.28254346610903386</v>
      </c>
      <c r="R29" s="401">
        <v>279.01900000000001</v>
      </c>
      <c r="S29" s="369">
        <v>1578.838</v>
      </c>
      <c r="T29" s="374">
        <v>1857.857</v>
      </c>
      <c r="U29" s="19">
        <v>212.30300000000003</v>
      </c>
      <c r="V29" s="119">
        <v>1174.4649999999999</v>
      </c>
      <c r="W29" s="375">
        <v>1386.768</v>
      </c>
      <c r="X29" s="345">
        <f t="shared" si="10"/>
        <v>6.9818010353731247E-3</v>
      </c>
      <c r="Y29" s="323">
        <f t="shared" si="11"/>
        <v>1.0019802786494159E-2</v>
      </c>
      <c r="Z29" s="399">
        <f t="shared" si="12"/>
        <v>9.4051793348093587E-3</v>
      </c>
      <c r="AA29" s="323">
        <f t="shared" si="13"/>
        <v>5.2318459912193459E-3</v>
      </c>
      <c r="AB29" s="323">
        <f t="shared" si="14"/>
        <v>7.677924600298181E-3</v>
      </c>
      <c r="AC29" s="399">
        <f t="shared" si="15"/>
        <v>7.1650766559991277E-3</v>
      </c>
      <c r="AE29" s="394">
        <f t="shared" si="7"/>
        <v>-0.2391091646088617</v>
      </c>
      <c r="AF29" s="395">
        <f t="shared" si="7"/>
        <v>-0.25612064062304052</v>
      </c>
      <c r="AG29" s="386">
        <f t="shared" si="7"/>
        <v>-0.2535658018889505</v>
      </c>
      <c r="AI29" s="27">
        <f t="shared" si="17"/>
        <v>2.8321626504801154</v>
      </c>
      <c r="AJ29" s="28">
        <f t="shared" si="17"/>
        <v>2.6668659842572886</v>
      </c>
      <c r="AK29" s="402">
        <f t="shared" si="17"/>
        <v>2.6904486067385136</v>
      </c>
      <c r="AL29" s="28">
        <f t="shared" si="17"/>
        <v>3.3419333511735165</v>
      </c>
      <c r="AM29" s="28">
        <f t="shared" si="17"/>
        <v>2.7192732644291322</v>
      </c>
      <c r="AN29" s="402">
        <f t="shared" si="17"/>
        <v>2.7991143065330992</v>
      </c>
      <c r="AO29" s="384">
        <f t="shared" si="16"/>
        <v>0.17999344091589639</v>
      </c>
      <c r="AP29" s="385">
        <f t="shared" si="16"/>
        <v>1.965126124867456E-2</v>
      </c>
      <c r="AQ29" s="386">
        <f t="shared" si="16"/>
        <v>4.0389435249727823E-2</v>
      </c>
    </row>
    <row r="30" spans="1:43" ht="20.100000000000001" customHeight="1">
      <c r="A30" s="8" t="s">
        <v>169</v>
      </c>
      <c r="B30" s="19">
        <v>568.25</v>
      </c>
      <c r="C30" s="371">
        <v>5370.14</v>
      </c>
      <c r="D30" s="375">
        <v>5938.39</v>
      </c>
      <c r="E30" s="19">
        <v>450.38</v>
      </c>
      <c r="F30" s="369">
        <v>3860.05</v>
      </c>
      <c r="G30" s="377">
        <v>4310.43</v>
      </c>
      <c r="H30" s="345">
        <f t="shared" si="0"/>
        <v>3.6198708198215933E-3</v>
      </c>
      <c r="I30" s="323">
        <f t="shared" si="1"/>
        <v>8.772118393394918E-3</v>
      </c>
      <c r="J30" s="399">
        <f t="shared" si="2"/>
        <v>7.7205817634049554E-3</v>
      </c>
      <c r="K30" s="323">
        <f t="shared" si="3"/>
        <v>2.7931342901111335E-3</v>
      </c>
      <c r="L30" s="323">
        <f t="shared" si="4"/>
        <v>6.3167081147537897E-3</v>
      </c>
      <c r="M30" s="399">
        <f t="shared" si="5"/>
        <v>5.5810650530857828E-3</v>
      </c>
      <c r="N30" s="394">
        <f t="shared" si="6"/>
        <v>-0.20742630884293886</v>
      </c>
      <c r="O30" s="395">
        <f t="shared" si="6"/>
        <v>-0.28120123497711419</v>
      </c>
      <c r="P30" s="386">
        <f t="shared" si="6"/>
        <v>-0.27414164445245259</v>
      </c>
      <c r="R30" s="401">
        <v>144.72499999999999</v>
      </c>
      <c r="S30" s="369">
        <v>1921.8969999999999</v>
      </c>
      <c r="T30" s="374">
        <v>2066.6219999999998</v>
      </c>
      <c r="U30" s="19">
        <v>116.02200000000001</v>
      </c>
      <c r="V30" s="119">
        <v>1222.808</v>
      </c>
      <c r="W30" s="375">
        <v>1338.83</v>
      </c>
      <c r="X30" s="345">
        <f t="shared" si="10"/>
        <v>3.6214062656821774E-3</v>
      </c>
      <c r="Y30" s="323">
        <f t="shared" si="11"/>
        <v>1.2196963156419318E-2</v>
      </c>
      <c r="Z30" s="399">
        <f t="shared" si="12"/>
        <v>1.0462027232054128E-2</v>
      </c>
      <c r="AA30" s="323">
        <f t="shared" si="13"/>
        <v>2.8591646636799807E-3</v>
      </c>
      <c r="AB30" s="323">
        <f t="shared" si="14"/>
        <v>7.9939611862775116E-3</v>
      </c>
      <c r="AC30" s="399">
        <f t="shared" si="15"/>
        <v>6.9173932332959164E-3</v>
      </c>
      <c r="AE30" s="394">
        <f t="shared" si="7"/>
        <v>-0.1983278631888063</v>
      </c>
      <c r="AF30" s="395">
        <f t="shared" si="7"/>
        <v>-0.36374946211997833</v>
      </c>
      <c r="AG30" s="386">
        <f t="shared" si="7"/>
        <v>-0.35216503066356591</v>
      </c>
      <c r="AI30" s="27">
        <f t="shared" si="17"/>
        <v>2.5468543774747028</v>
      </c>
      <c r="AJ30" s="28">
        <f t="shared" si="17"/>
        <v>3.5788582792999808</v>
      </c>
      <c r="AK30" s="402">
        <f t="shared" si="17"/>
        <v>3.4801048769110814</v>
      </c>
      <c r="AL30" s="28">
        <f t="shared" si="17"/>
        <v>2.5760913006794262</v>
      </c>
      <c r="AM30" s="28">
        <f t="shared" si="17"/>
        <v>3.1678553386614161</v>
      </c>
      <c r="AN30" s="402">
        <f t="shared" si="17"/>
        <v>3.1060242249613146</v>
      </c>
      <c r="AO30" s="384">
        <f t="shared" si="16"/>
        <v>1.147962108211025E-2</v>
      </c>
      <c r="AP30" s="385">
        <f t="shared" si="16"/>
        <v>-0.11484191565108753</v>
      </c>
      <c r="AQ30" s="386">
        <f t="shared" si="16"/>
        <v>-0.10749120074846663</v>
      </c>
    </row>
    <row r="31" spans="1:43" ht="20.100000000000001" customHeight="1">
      <c r="A31" s="8" t="s">
        <v>159</v>
      </c>
      <c r="B31" s="19">
        <v>645.86</v>
      </c>
      <c r="C31" s="371">
        <v>3554.7700000000009</v>
      </c>
      <c r="D31" s="375">
        <v>4200.630000000001</v>
      </c>
      <c r="E31" s="19">
        <v>712.36999999999989</v>
      </c>
      <c r="F31" s="369">
        <v>3997.24</v>
      </c>
      <c r="G31" s="377">
        <v>4709.6099999999997</v>
      </c>
      <c r="H31" s="345">
        <f t="shared" si="0"/>
        <v>4.1142626796128014E-3</v>
      </c>
      <c r="I31" s="323">
        <f t="shared" si="1"/>
        <v>5.8067132889065192E-3</v>
      </c>
      <c r="J31" s="399">
        <f t="shared" si="2"/>
        <v>5.4612963063745837E-3</v>
      </c>
      <c r="K31" s="323">
        <f t="shared" si="3"/>
        <v>4.4179250283015855E-3</v>
      </c>
      <c r="L31" s="323">
        <f t="shared" si="4"/>
        <v>6.541210177230459E-3</v>
      </c>
      <c r="M31" s="399">
        <f t="shared" si="5"/>
        <v>6.0979159352230125E-3</v>
      </c>
      <c r="N31" s="394">
        <f t="shared" si="6"/>
        <v>0.10297897377140537</v>
      </c>
      <c r="O31" s="395">
        <f t="shared" si="6"/>
        <v>0.12447218807405226</v>
      </c>
      <c r="P31" s="386">
        <f t="shared" si="6"/>
        <v>0.12116753915484071</v>
      </c>
      <c r="R31" s="401">
        <v>167.36</v>
      </c>
      <c r="S31" s="369">
        <v>960.09799999999996</v>
      </c>
      <c r="T31" s="374">
        <v>1127.4580000000001</v>
      </c>
      <c r="U31" s="19">
        <v>138.137</v>
      </c>
      <c r="V31" s="119">
        <v>1072.1470000000002</v>
      </c>
      <c r="W31" s="375">
        <v>1210.2840000000001</v>
      </c>
      <c r="X31" s="345">
        <f t="shared" si="10"/>
        <v>4.1877944558615949E-3</v>
      </c>
      <c r="Y31" s="323">
        <f t="shared" si="11"/>
        <v>6.0930840375690663E-3</v>
      </c>
      <c r="Z31" s="399">
        <f t="shared" si="12"/>
        <v>5.7076215674648221E-3</v>
      </c>
      <c r="AA31" s="323">
        <f t="shared" si="13"/>
        <v>3.4041511881088195E-3</v>
      </c>
      <c r="AB31" s="323">
        <f t="shared" si="14"/>
        <v>7.009032901309018E-3</v>
      </c>
      <c r="AC31" s="399">
        <f t="shared" si="15"/>
        <v>6.2532288281307684E-3</v>
      </c>
      <c r="AE31" s="394">
        <f t="shared" si="7"/>
        <v>-0.17461161567877637</v>
      </c>
      <c r="AF31" s="395">
        <f t="shared" si="7"/>
        <v>0.11670579461679975</v>
      </c>
      <c r="AG31" s="386">
        <f t="shared" si="7"/>
        <v>7.3462603485007882E-2</v>
      </c>
      <c r="AI31" s="27">
        <f t="shared" si="17"/>
        <v>2.5912736506363609</v>
      </c>
      <c r="AJ31" s="28">
        <f t="shared" si="17"/>
        <v>2.7008723489846034</v>
      </c>
      <c r="AK31" s="402">
        <f t="shared" si="17"/>
        <v>2.6840212063428575</v>
      </c>
      <c r="AL31" s="28">
        <f t="shared" si="17"/>
        <v>1.939118716397378</v>
      </c>
      <c r="AM31" s="28">
        <f t="shared" si="17"/>
        <v>2.6822182305791005</v>
      </c>
      <c r="AN31" s="402">
        <f t="shared" si="17"/>
        <v>2.5698178830094216</v>
      </c>
      <c r="AO31" s="384">
        <f t="shared" si="16"/>
        <v>-0.25167350969621743</v>
      </c>
      <c r="AP31" s="385">
        <f t="shared" si="16"/>
        <v>-6.9067012413659415E-3</v>
      </c>
      <c r="AQ31" s="386">
        <f t="shared" si="16"/>
        <v>-4.2549337189867011E-2</v>
      </c>
    </row>
    <row r="32" spans="1:43" ht="20.100000000000001" customHeight="1" thickBot="1">
      <c r="A32" s="8" t="s">
        <v>17</v>
      </c>
      <c r="B32" s="19">
        <f>B33-SUM(B7:B31)</f>
        <v>9121.7999999998719</v>
      </c>
      <c r="C32" s="371">
        <f t="shared" ref="C32:G32" si="18">C33-SUM(C7:C31)</f>
        <v>39069.109999999637</v>
      </c>
      <c r="D32" s="376">
        <f t="shared" si="18"/>
        <v>48190.910000000033</v>
      </c>
      <c r="E32" s="21">
        <f t="shared" si="18"/>
        <v>9679.5500000000175</v>
      </c>
      <c r="F32" s="119">
        <f t="shared" si="18"/>
        <v>44860.800000000047</v>
      </c>
      <c r="G32" s="375">
        <f t="shared" si="18"/>
        <v>54540.350000000093</v>
      </c>
      <c r="H32" s="345">
        <f t="shared" si="0"/>
        <v>5.8107765322038089E-2</v>
      </c>
      <c r="I32" s="323">
        <f t="shared" si="1"/>
        <v>6.3819352650874295E-2</v>
      </c>
      <c r="J32" s="400">
        <f t="shared" si="2"/>
        <v>6.2653658804472212E-2</v>
      </c>
      <c r="K32" s="323">
        <f t="shared" si="3"/>
        <v>6.002993698176045E-2</v>
      </c>
      <c r="L32" s="323">
        <f t="shared" si="4"/>
        <v>7.3411634407416243E-2</v>
      </c>
      <c r="M32" s="399">
        <f t="shared" si="5"/>
        <v>7.0617836588940705E-2</v>
      </c>
      <c r="N32" s="396">
        <f t="shared" si="6"/>
        <v>6.1144730206774252E-2</v>
      </c>
      <c r="O32" s="397">
        <f t="shared" si="6"/>
        <v>0.14824217905144149</v>
      </c>
      <c r="P32" s="388">
        <f t="shared" si="6"/>
        <v>0.13175596808609874</v>
      </c>
      <c r="R32" s="19">
        <f t="shared" ref="R32:W32" si="19">R33-SUM(R7:R31)</f>
        <v>2223.4440000000104</v>
      </c>
      <c r="S32" s="119">
        <f t="shared" si="19"/>
        <v>10656.481</v>
      </c>
      <c r="T32" s="375">
        <f t="shared" si="19"/>
        <v>12879.924999999901</v>
      </c>
      <c r="U32" s="119">
        <f t="shared" si="19"/>
        <v>2409.7140000000145</v>
      </c>
      <c r="V32" s="123">
        <f t="shared" si="19"/>
        <v>11515.391000000003</v>
      </c>
      <c r="W32" s="376">
        <f t="shared" si="19"/>
        <v>13925.105000000127</v>
      </c>
      <c r="X32" s="345">
        <f t="shared" si="10"/>
        <v>5.5636510851570092E-2</v>
      </c>
      <c r="Y32" s="323">
        <f t="shared" si="11"/>
        <v>6.762938187326506E-2</v>
      </c>
      <c r="Z32" s="399">
        <f t="shared" si="12"/>
        <v>6.5203083145739152E-2</v>
      </c>
      <c r="AA32" s="323">
        <f t="shared" si="13"/>
        <v>5.9383299015488292E-2</v>
      </c>
      <c r="AB32" s="323">
        <f t="shared" si="14"/>
        <v>7.5280492684713721E-2</v>
      </c>
      <c r="AC32" s="399">
        <f t="shared" si="15"/>
        <v>7.1947466892686912E-2</v>
      </c>
      <c r="AE32" s="396">
        <f t="shared" si="7"/>
        <v>8.3775440262944867E-2</v>
      </c>
      <c r="AF32" s="397">
        <f t="shared" si="7"/>
        <v>8.0599777731504757E-2</v>
      </c>
      <c r="AG32" s="388">
        <f t="shared" si="7"/>
        <v>8.114798805119082E-2</v>
      </c>
      <c r="AI32" s="27">
        <f t="shared" si="17"/>
        <v>2.4375057554430506</v>
      </c>
      <c r="AJ32" s="28">
        <f t="shared" si="17"/>
        <v>2.7275975828474461</v>
      </c>
      <c r="AK32" s="402">
        <f t="shared" si="17"/>
        <v>2.6726876500153023</v>
      </c>
      <c r="AL32" s="28">
        <f t="shared" si="17"/>
        <v>2.4894896973516438</v>
      </c>
      <c r="AM32" s="28">
        <f t="shared" si="17"/>
        <v>2.5669161049290228</v>
      </c>
      <c r="AN32" s="402">
        <f t="shared" si="17"/>
        <v>2.5531748512798513</v>
      </c>
      <c r="AO32" s="387">
        <f t="shared" si="16"/>
        <v>2.132669504164696E-2</v>
      </c>
      <c r="AP32" s="385">
        <f t="shared" si="16"/>
        <v>-5.8909524971305208E-2</v>
      </c>
      <c r="AQ32" s="386">
        <f t="shared" si="16"/>
        <v>-4.4716335908076159E-2</v>
      </c>
    </row>
    <row r="33" spans="1:43" ht="25.5" customHeight="1" thickBot="1">
      <c r="A33" s="12" t="s">
        <v>18</v>
      </c>
      <c r="B33" s="17">
        <v>156980.7399999999</v>
      </c>
      <c r="C33" s="372">
        <v>612182.79999999981</v>
      </c>
      <c r="D33" s="18">
        <v>769163.54000000027</v>
      </c>
      <c r="E33" s="17">
        <v>161245.38</v>
      </c>
      <c r="F33" s="373">
        <v>611085.70000000007</v>
      </c>
      <c r="G33" s="378">
        <v>772331.08000000007</v>
      </c>
      <c r="H33" s="334">
        <f>SUM(H7:H32)</f>
        <v>0.99999999999999978</v>
      </c>
      <c r="I33" s="338">
        <f t="shared" ref="I33:M33" si="20">SUM(I7:I32)</f>
        <v>0.99999999999999956</v>
      </c>
      <c r="J33" s="335">
        <f t="shared" si="20"/>
        <v>0.99999999999999956</v>
      </c>
      <c r="K33" s="338">
        <f t="shared" si="20"/>
        <v>0.99999999999999989</v>
      </c>
      <c r="L33" s="338">
        <f t="shared" si="20"/>
        <v>1</v>
      </c>
      <c r="M33" s="335">
        <f t="shared" si="20"/>
        <v>1</v>
      </c>
      <c r="N33" s="389">
        <f t="shared" si="6"/>
        <v>2.7166644774385088E-2</v>
      </c>
      <c r="O33" s="390">
        <f t="shared" si="6"/>
        <v>-1.7921117679224967E-3</v>
      </c>
      <c r="P33" s="391">
        <f t="shared" si="6"/>
        <v>4.1181619191151507E-3</v>
      </c>
      <c r="R33" s="17">
        <v>39963.757000000005</v>
      </c>
      <c r="S33" s="372">
        <v>157571.764</v>
      </c>
      <c r="T33" s="18">
        <v>197535.52099999998</v>
      </c>
      <c r="U33" s="17">
        <v>40578.985000000008</v>
      </c>
      <c r="V33" s="373">
        <v>152966.467</v>
      </c>
      <c r="W33" s="378">
        <v>193545.45200000005</v>
      </c>
      <c r="X33" s="334">
        <f t="shared" ref="X33:AC33" si="21">SUM(X7:X32)</f>
        <v>1.0000000000000002</v>
      </c>
      <c r="Y33" s="338">
        <f t="shared" si="21"/>
        <v>0.99999999999999978</v>
      </c>
      <c r="Z33" s="335">
        <f t="shared" si="21"/>
        <v>0.99999999999999967</v>
      </c>
      <c r="AA33" s="338">
        <f t="shared" si="21"/>
        <v>1</v>
      </c>
      <c r="AB33" s="338">
        <f t="shared" si="21"/>
        <v>1</v>
      </c>
      <c r="AC33" s="335">
        <f t="shared" si="21"/>
        <v>1.0000000000000002</v>
      </c>
      <c r="AE33" s="389">
        <f t="shared" si="7"/>
        <v>1.5394648706326652E-2</v>
      </c>
      <c r="AF33" s="390">
        <f t="shared" si="7"/>
        <v>-2.922666398530635E-2</v>
      </c>
      <c r="AG33" s="391">
        <f t="shared" si="7"/>
        <v>-2.0199248113962912E-2</v>
      </c>
      <c r="AI33" s="403">
        <f t="shared" si="17"/>
        <v>2.5457745325955292</v>
      </c>
      <c r="AJ33" s="404">
        <f t="shared" si="17"/>
        <v>2.5739332107991282</v>
      </c>
      <c r="AK33" s="405">
        <f t="shared" si="17"/>
        <v>2.5681862273398961</v>
      </c>
      <c r="AL33" s="404">
        <f t="shared" si="17"/>
        <v>2.5165983050181042</v>
      </c>
      <c r="AM33" s="404">
        <f t="shared" si="17"/>
        <v>2.5031917290815349</v>
      </c>
      <c r="AN33" s="405">
        <f t="shared" si="17"/>
        <v>2.5059907209742232</v>
      </c>
      <c r="AO33" s="389">
        <f t="shared" si="16"/>
        <v>-1.1460648696048722E-2</v>
      </c>
      <c r="AP33" s="390">
        <f t="shared" si="16"/>
        <v>-2.7483806270027587E-2</v>
      </c>
      <c r="AQ33" s="391">
        <f t="shared" si="16"/>
        <v>-2.4217677714943004E-2</v>
      </c>
    </row>
    <row r="36" spans="1:43" ht="15.75" thickBot="1"/>
    <row r="37" spans="1:43">
      <c r="A37" s="464" t="s">
        <v>2</v>
      </c>
      <c r="B37" s="430" t="s">
        <v>211</v>
      </c>
      <c r="C37" s="474"/>
      <c r="D37" s="474"/>
      <c r="E37" s="474"/>
      <c r="F37" s="474"/>
      <c r="G37" s="484"/>
      <c r="H37" s="478" t="s">
        <v>213</v>
      </c>
      <c r="I37" s="474"/>
      <c r="J37" s="474"/>
      <c r="K37" s="474"/>
      <c r="L37" s="474"/>
      <c r="M37" s="484"/>
      <c r="N37" s="486" t="s">
        <v>206</v>
      </c>
      <c r="O37" s="480"/>
      <c r="P37" s="487"/>
      <c r="R37" s="478" t="s">
        <v>212</v>
      </c>
      <c r="S37" s="474"/>
      <c r="T37" s="474"/>
      <c r="U37" s="474"/>
      <c r="V37" s="474"/>
      <c r="W37" s="484"/>
      <c r="X37" s="474" t="s">
        <v>214</v>
      </c>
      <c r="Y37" s="474"/>
      <c r="Z37" s="474"/>
      <c r="AA37" s="474"/>
      <c r="AB37" s="474"/>
      <c r="AC37" s="431"/>
      <c r="AE37" s="480" t="s">
        <v>206</v>
      </c>
      <c r="AF37" s="480"/>
      <c r="AG37" s="480"/>
      <c r="AI37" s="488" t="s">
        <v>217</v>
      </c>
      <c r="AJ37" s="489"/>
      <c r="AK37" s="489"/>
      <c r="AL37" s="489"/>
      <c r="AM37" s="489"/>
      <c r="AN37" s="490"/>
      <c r="AO37" s="480" t="s">
        <v>206</v>
      </c>
      <c r="AP37" s="480"/>
      <c r="AQ37" s="480"/>
    </row>
    <row r="38" spans="1:43" ht="15" customHeight="1">
      <c r="A38" s="465"/>
      <c r="B38" s="472">
        <v>2024</v>
      </c>
      <c r="C38" s="470"/>
      <c r="D38" s="471"/>
      <c r="E38" s="494">
        <v>2025</v>
      </c>
      <c r="F38" s="476"/>
      <c r="G38" s="485"/>
      <c r="H38" s="470">
        <f>R38</f>
        <v>2024</v>
      </c>
      <c r="I38" s="470"/>
      <c r="J38" s="471"/>
      <c r="K38" s="472">
        <v>2025</v>
      </c>
      <c r="L38" s="470"/>
      <c r="M38" s="471"/>
      <c r="N38" s="472" t="s">
        <v>215</v>
      </c>
      <c r="O38" s="470"/>
      <c r="P38" s="473"/>
      <c r="R38" s="469">
        <v>2024</v>
      </c>
      <c r="S38" s="470"/>
      <c r="T38" s="471"/>
      <c r="U38" s="475">
        <v>2025</v>
      </c>
      <c r="V38" s="476"/>
      <c r="W38" s="485"/>
      <c r="X38" s="470">
        <f>H38</f>
        <v>2024</v>
      </c>
      <c r="Y38" s="470"/>
      <c r="Z38" s="471"/>
      <c r="AA38" s="472">
        <v>2025</v>
      </c>
      <c r="AB38" s="470"/>
      <c r="AC38" s="473"/>
      <c r="AE38" s="469" t="s">
        <v>216</v>
      </c>
      <c r="AF38" s="470"/>
      <c r="AG38" s="473"/>
      <c r="AI38" s="491">
        <v>2024</v>
      </c>
      <c r="AJ38" s="492"/>
      <c r="AK38" s="492"/>
      <c r="AL38" s="492">
        <v>2025</v>
      </c>
      <c r="AM38" s="492"/>
      <c r="AN38" s="493"/>
      <c r="AO38" s="470" t="s">
        <v>217</v>
      </c>
      <c r="AP38" s="470"/>
      <c r="AQ38" s="473"/>
    </row>
    <row r="39" spans="1:43" ht="18.75" customHeight="1" thickBot="1">
      <c r="A39" s="46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154</v>
      </c>
      <c r="B40" s="39">
        <v>40249.129999999997</v>
      </c>
      <c r="C40" s="370">
        <v>34869.68</v>
      </c>
      <c r="D40" s="375">
        <v>75118.81</v>
      </c>
      <c r="E40" s="39">
        <v>42327.37</v>
      </c>
      <c r="F40" s="379">
        <v>39802.990000000005</v>
      </c>
      <c r="G40" s="377">
        <v>82130.360000000015</v>
      </c>
      <c r="H40" s="345">
        <f>B40/$B$63</f>
        <v>0.56014937453969349</v>
      </c>
      <c r="I40" s="323">
        <f>C40/$C$63</f>
        <v>0.1667022113272778</v>
      </c>
      <c r="J40" s="398">
        <f>D40/$D$63</f>
        <v>0.26730032888211219</v>
      </c>
      <c r="K40" s="323">
        <f>E40/$E$63</f>
        <v>0.5626368131164069</v>
      </c>
      <c r="L40" s="323">
        <f>F40/$F$63</f>
        <v>0.18973136581115527</v>
      </c>
      <c r="M40" s="399">
        <f>G40/$G$63</f>
        <v>0.28816013001918944</v>
      </c>
      <c r="N40" s="392">
        <f t="shared" ref="N40:P63" si="22">(E40-B40)/B40</f>
        <v>5.1634407998384195E-2</v>
      </c>
      <c r="O40" s="393">
        <f t="shared" si="22"/>
        <v>0.14147849937252091</v>
      </c>
      <c r="P40" s="382">
        <f t="shared" si="22"/>
        <v>9.3339471165744203E-2</v>
      </c>
      <c r="R40" s="401">
        <v>10047.073</v>
      </c>
      <c r="S40" s="369">
        <v>8823.8179999999993</v>
      </c>
      <c r="T40" s="374">
        <v>18870.891</v>
      </c>
      <c r="U40" s="39">
        <v>10425.615</v>
      </c>
      <c r="V40" s="112">
        <v>9482.73</v>
      </c>
      <c r="W40" s="380">
        <v>19908.345000000001</v>
      </c>
      <c r="X40" s="345">
        <f>R40/$R$63</f>
        <v>0.60068992446380587</v>
      </c>
      <c r="Y40" s="323">
        <f>S40/$S$63</f>
        <v>0.17883505125805266</v>
      </c>
      <c r="Z40" s="398">
        <f>T40/$T$63</f>
        <v>0.28563509918176444</v>
      </c>
      <c r="AA40" s="323">
        <f>U40/$U$63</f>
        <v>0.58833987617093186</v>
      </c>
      <c r="AB40" s="323">
        <f>V40/$V$63</f>
        <v>0.1927173645707885</v>
      </c>
      <c r="AC40" s="399">
        <f>W40/$W$63</f>
        <v>0.29746905112139993</v>
      </c>
      <c r="AE40" s="392">
        <f t="shared" ref="AE40:AG63" si="23">(U40-R40)/R40</f>
        <v>3.7676843793212157E-2</v>
      </c>
      <c r="AF40" s="393">
        <f t="shared" si="23"/>
        <v>7.4674250987497734E-2</v>
      </c>
      <c r="AG40" s="382">
        <f t="shared" si="23"/>
        <v>5.4976418442563291E-2</v>
      </c>
      <c r="AI40" s="27">
        <f t="shared" ref="AI40:AN63" si="24">(R40/B40)*10</f>
        <v>2.4962211605567624</v>
      </c>
      <c r="AJ40" s="28">
        <f t="shared" si="24"/>
        <v>2.5305130417027053</v>
      </c>
      <c r="AK40" s="406">
        <f t="shared" si="24"/>
        <v>2.5121392364974899</v>
      </c>
      <c r="AL40" s="28">
        <f t="shared" si="24"/>
        <v>2.4630906668663797</v>
      </c>
      <c r="AM40" s="28">
        <f t="shared" si="24"/>
        <v>2.3824164968511155</v>
      </c>
      <c r="AN40" s="402">
        <f t="shared" si="24"/>
        <v>2.4239933929426338</v>
      </c>
      <c r="AO40" s="383">
        <f t="shared" ref="AO40:AQ51" si="25">(AL40-AI40)/AI40</f>
        <v>-1.3272258970432405E-2</v>
      </c>
      <c r="AP40" s="381">
        <f t="shared" si="25"/>
        <v>-5.8524315982951894E-2</v>
      </c>
      <c r="AQ40" s="382">
        <f t="shared" si="25"/>
        <v>-3.5087960999228708E-2</v>
      </c>
    </row>
    <row r="41" spans="1:43" ht="19.5" customHeight="1">
      <c r="A41" s="8" t="s">
        <v>158</v>
      </c>
      <c r="B41" s="19">
        <v>4479.62</v>
      </c>
      <c r="C41" s="371">
        <v>51793.210000000006</v>
      </c>
      <c r="D41" s="375">
        <v>56272.830000000009</v>
      </c>
      <c r="E41" s="19">
        <v>5227.12</v>
      </c>
      <c r="F41" s="369">
        <v>43915.630000000005</v>
      </c>
      <c r="G41" s="377">
        <v>49142.750000000007</v>
      </c>
      <c r="H41" s="345">
        <f t="shared" ref="H41:H62" si="26">B41/$B$63</f>
        <v>6.2343119992295533E-2</v>
      </c>
      <c r="I41" s="323">
        <f t="shared" ref="I41:I62" si="27">C41/$C$63</f>
        <v>0.24760888653804908</v>
      </c>
      <c r="J41" s="399">
        <f t="shared" ref="J41:J62" si="28">D41/$D$63</f>
        <v>0.20023940696247972</v>
      </c>
      <c r="K41" s="323">
        <f t="shared" ref="K41:K62" si="29">E41/$E$63</f>
        <v>6.9481523151025737E-2</v>
      </c>
      <c r="L41" s="323">
        <f t="shared" ref="L41:L62" si="30">F41/$F$63</f>
        <v>0.2093353403942102</v>
      </c>
      <c r="M41" s="399">
        <f t="shared" ref="M41:M62" si="31">G41/$G$63</f>
        <v>0.17242078604672526</v>
      </c>
      <c r="N41" s="394">
        <f t="shared" si="22"/>
        <v>0.16686683245453857</v>
      </c>
      <c r="O41" s="395">
        <f t="shared" si="22"/>
        <v>-0.15209677098600377</v>
      </c>
      <c r="P41" s="386">
        <f t="shared" si="22"/>
        <v>-0.12670555221765106</v>
      </c>
      <c r="R41" s="401">
        <v>791.59900000000005</v>
      </c>
      <c r="S41" s="369">
        <v>11753.780999999999</v>
      </c>
      <c r="T41" s="374">
        <v>12545.38</v>
      </c>
      <c r="U41" s="19">
        <v>1005.31</v>
      </c>
      <c r="V41" s="119">
        <v>9953.280999999999</v>
      </c>
      <c r="W41" s="375">
        <v>10958.590999999999</v>
      </c>
      <c r="X41" s="345">
        <f t="shared" ref="X41:X62" si="32">R41/$R$63</f>
        <v>4.7327768347619675E-2</v>
      </c>
      <c r="Y41" s="323">
        <f t="shared" ref="Y41:Y62" si="33">S41/$S$63</f>
        <v>0.23821751849493331</v>
      </c>
      <c r="Z41" s="399">
        <f t="shared" ref="Z41:Z62" si="34">T41/$T$63</f>
        <v>0.18989039047350353</v>
      </c>
      <c r="AA41" s="323">
        <f t="shared" ref="AA41:AA62" si="35">U41/$U$63</f>
        <v>5.6731805357611943E-2</v>
      </c>
      <c r="AB41" s="323">
        <f t="shared" ref="AB41:AB62" si="36">V41/$V$63</f>
        <v>0.20228036474227382</v>
      </c>
      <c r="AC41" s="399">
        <f t="shared" ref="AC41:AC62" si="37">W41/$W$63</f>
        <v>0.16374247414325563</v>
      </c>
      <c r="AE41" s="394">
        <f t="shared" si="23"/>
        <v>0.26997381249849972</v>
      </c>
      <c r="AF41" s="395">
        <f t="shared" si="23"/>
        <v>-0.1531847496563021</v>
      </c>
      <c r="AG41" s="386">
        <f t="shared" si="23"/>
        <v>-0.12648393273061484</v>
      </c>
      <c r="AI41" s="27">
        <f t="shared" si="24"/>
        <v>1.7671119425308399</v>
      </c>
      <c r="AJ41" s="28">
        <f t="shared" si="24"/>
        <v>2.2693671622206848</v>
      </c>
      <c r="AK41" s="402">
        <f t="shared" si="24"/>
        <v>2.2293849447415379</v>
      </c>
      <c r="AL41" s="28">
        <f t="shared" si="24"/>
        <v>1.9232579317100047</v>
      </c>
      <c r="AM41" s="28">
        <f t="shared" si="24"/>
        <v>2.2664552461162457</v>
      </c>
      <c r="AN41" s="402">
        <f t="shared" si="24"/>
        <v>2.2299507048343852</v>
      </c>
      <c r="AO41" s="384">
        <f t="shared" si="25"/>
        <v>8.83622510951593E-2</v>
      </c>
      <c r="AP41" s="385">
        <f t="shared" si="25"/>
        <v>-1.2831401427302019E-3</v>
      </c>
      <c r="AQ41" s="386">
        <f t="shared" si="25"/>
        <v>2.5377407081792559E-4</v>
      </c>
    </row>
    <row r="42" spans="1:43" ht="19.5" customHeight="1">
      <c r="A42" s="8" t="s">
        <v>152</v>
      </c>
      <c r="B42" s="19">
        <v>2508.21</v>
      </c>
      <c r="C42" s="371">
        <v>21324.98</v>
      </c>
      <c r="D42" s="375">
        <v>23833.19</v>
      </c>
      <c r="E42" s="19">
        <v>5242.92</v>
      </c>
      <c r="F42" s="369">
        <v>23460.53</v>
      </c>
      <c r="G42" s="377">
        <v>28703.449999999997</v>
      </c>
      <c r="H42" s="345">
        <f t="shared" si="26"/>
        <v>3.4906897682364928E-2</v>
      </c>
      <c r="I42" s="323">
        <f t="shared" si="27"/>
        <v>0.10194877964208368</v>
      </c>
      <c r="J42" s="399">
        <f t="shared" si="28"/>
        <v>8.4807247682835582E-2</v>
      </c>
      <c r="K42" s="323">
        <f t="shared" si="29"/>
        <v>6.9691544743372233E-2</v>
      </c>
      <c r="L42" s="323">
        <f t="shared" si="30"/>
        <v>0.11183075441200728</v>
      </c>
      <c r="M42" s="399">
        <f t="shared" si="31"/>
        <v>0.10070806805180571</v>
      </c>
      <c r="N42" s="394">
        <f t="shared" si="22"/>
        <v>1.0903034434915737</v>
      </c>
      <c r="O42" s="395">
        <f t="shared" si="22"/>
        <v>0.10014311853985323</v>
      </c>
      <c r="P42" s="386">
        <f t="shared" si="22"/>
        <v>0.20434780237139882</v>
      </c>
      <c r="R42" s="401">
        <v>613.55999999999995</v>
      </c>
      <c r="S42" s="369">
        <v>5659.08</v>
      </c>
      <c r="T42" s="374">
        <v>6272.6399999999994</v>
      </c>
      <c r="U42" s="19">
        <v>1116.635</v>
      </c>
      <c r="V42" s="119">
        <v>6376.1380000000008</v>
      </c>
      <c r="W42" s="375">
        <v>7492.773000000001</v>
      </c>
      <c r="X42" s="345">
        <f t="shared" si="32"/>
        <v>3.668325193357435E-2</v>
      </c>
      <c r="Y42" s="323">
        <f t="shared" si="33"/>
        <v>0.11469432640988524</v>
      </c>
      <c r="Z42" s="399">
        <f t="shared" si="34"/>
        <v>9.4944438422727512E-2</v>
      </c>
      <c r="AA42" s="323">
        <f t="shared" si="35"/>
        <v>6.3014114527356752E-2</v>
      </c>
      <c r="AB42" s="323">
        <f t="shared" si="36"/>
        <v>0.12958214686062541</v>
      </c>
      <c r="AC42" s="399">
        <f t="shared" si="37"/>
        <v>0.11195647225211564</v>
      </c>
      <c r="AE42" s="394">
        <f t="shared" si="23"/>
        <v>0.81992796140556767</v>
      </c>
      <c r="AF42" s="395">
        <f t="shared" si="23"/>
        <v>0.12670928843557627</v>
      </c>
      <c r="AG42" s="386">
        <f t="shared" si="23"/>
        <v>0.19451666284052677</v>
      </c>
      <c r="AI42" s="27">
        <f t="shared" si="24"/>
        <v>2.4462066573373038</v>
      </c>
      <c r="AJ42" s="28">
        <f t="shared" si="24"/>
        <v>2.6537328522699672</v>
      </c>
      <c r="AK42" s="402">
        <f t="shared" si="24"/>
        <v>2.6318927512431194</v>
      </c>
      <c r="AL42" s="28">
        <f t="shared" si="24"/>
        <v>2.1297959915466951</v>
      </c>
      <c r="AM42" s="28">
        <f t="shared" si="24"/>
        <v>2.717814985424456</v>
      </c>
      <c r="AN42" s="402">
        <f t="shared" si="24"/>
        <v>2.6104085049009793</v>
      </c>
      <c r="AO42" s="384">
        <f t="shared" si="25"/>
        <v>-0.12934747963404766</v>
      </c>
      <c r="AP42" s="385">
        <f t="shared" si="25"/>
        <v>2.414792170947944E-2</v>
      </c>
      <c r="AQ42" s="386">
        <f t="shared" si="25"/>
        <v>-8.1630402044279519E-3</v>
      </c>
    </row>
    <row r="43" spans="1:43" ht="19.5" customHeight="1">
      <c r="A43" s="8" t="s">
        <v>151</v>
      </c>
      <c r="B43" s="19">
        <v>7921.53</v>
      </c>
      <c r="C43" s="371">
        <v>25869.980000000003</v>
      </c>
      <c r="D43" s="375">
        <v>33791.51</v>
      </c>
      <c r="E43" s="19">
        <v>5853.35</v>
      </c>
      <c r="F43" s="369">
        <v>20758.169999999995</v>
      </c>
      <c r="G43" s="377">
        <v>26611.519999999997</v>
      </c>
      <c r="H43" s="345">
        <f t="shared" si="26"/>
        <v>0.11024437236028252</v>
      </c>
      <c r="I43" s="323">
        <f t="shared" si="27"/>
        <v>0.12367715657248506</v>
      </c>
      <c r="J43" s="399">
        <f t="shared" si="28"/>
        <v>0.12024260949319063</v>
      </c>
      <c r="K43" s="323">
        <f t="shared" si="29"/>
        <v>7.7805689086161506E-2</v>
      </c>
      <c r="L43" s="323">
        <f t="shared" si="30"/>
        <v>9.8949248431842621E-2</v>
      </c>
      <c r="M43" s="399">
        <f t="shared" si="31"/>
        <v>9.3368384884813097E-2</v>
      </c>
      <c r="N43" s="394">
        <f t="shared" si="22"/>
        <v>-0.26108340181757811</v>
      </c>
      <c r="O43" s="395">
        <f t="shared" si="22"/>
        <v>-0.19759620997001187</v>
      </c>
      <c r="P43" s="386">
        <f t="shared" si="22"/>
        <v>-0.21247911087725896</v>
      </c>
      <c r="R43" s="401">
        <v>1694.0039999999999</v>
      </c>
      <c r="S43" s="369">
        <v>6021.5890000000018</v>
      </c>
      <c r="T43" s="374">
        <v>7715.5930000000017</v>
      </c>
      <c r="U43" s="19">
        <v>1471.261</v>
      </c>
      <c r="V43" s="119">
        <v>5059.7030000000004</v>
      </c>
      <c r="W43" s="375">
        <v>6530.9639999999999</v>
      </c>
      <c r="X43" s="345">
        <f t="shared" si="32"/>
        <v>0.10128035645818288</v>
      </c>
      <c r="Y43" s="323">
        <f t="shared" si="33"/>
        <v>0.12204140854558951</v>
      </c>
      <c r="Z43" s="399">
        <f t="shared" si="34"/>
        <v>0.11678537975769814</v>
      </c>
      <c r="AA43" s="323">
        <f t="shared" si="35"/>
        <v>8.3026422379410839E-2</v>
      </c>
      <c r="AB43" s="323">
        <f t="shared" si="36"/>
        <v>0.10282826018149967</v>
      </c>
      <c r="AC43" s="399">
        <f t="shared" si="37"/>
        <v>9.7585191736833082E-2</v>
      </c>
      <c r="AE43" s="394">
        <f t="shared" si="23"/>
        <v>-0.1314890637802508</v>
      </c>
      <c r="AF43" s="395">
        <f t="shared" si="23"/>
        <v>-0.15973956375966561</v>
      </c>
      <c r="AG43" s="386">
        <f t="shared" si="23"/>
        <v>-0.15353699968362788</v>
      </c>
      <c r="AI43" s="27">
        <f t="shared" si="24"/>
        <v>2.1384808237802542</v>
      </c>
      <c r="AJ43" s="28">
        <f t="shared" si="24"/>
        <v>2.3276357384118587</v>
      </c>
      <c r="AK43" s="402">
        <f t="shared" si="24"/>
        <v>2.283293347944499</v>
      </c>
      <c r="AL43" s="28">
        <f t="shared" si="24"/>
        <v>2.5135366926631759</v>
      </c>
      <c r="AM43" s="28">
        <f t="shared" si="24"/>
        <v>2.4374513745672193</v>
      </c>
      <c r="AN43" s="402">
        <f t="shared" si="24"/>
        <v>2.4541867582159909</v>
      </c>
      <c r="AO43" s="384">
        <f t="shared" si="25"/>
        <v>0.17538425629645099</v>
      </c>
      <c r="AP43" s="385">
        <f t="shared" si="25"/>
        <v>4.7179047109101188E-2</v>
      </c>
      <c r="AQ43" s="386">
        <f t="shared" si="25"/>
        <v>7.4845139992781085E-2</v>
      </c>
    </row>
    <row r="44" spans="1:43" ht="19.5" customHeight="1">
      <c r="A44" s="8" t="s">
        <v>163</v>
      </c>
      <c r="B44" s="19">
        <v>8518.4100000000017</v>
      </c>
      <c r="C44" s="371">
        <v>27292.940000000002</v>
      </c>
      <c r="D44" s="375">
        <v>35811.350000000006</v>
      </c>
      <c r="E44" s="19">
        <v>6043.8499999999985</v>
      </c>
      <c r="F44" s="369">
        <v>26584.43</v>
      </c>
      <c r="G44" s="377">
        <v>32628.28</v>
      </c>
      <c r="H44" s="345">
        <f t="shared" si="26"/>
        <v>0.11855118442492227</v>
      </c>
      <c r="I44" s="323">
        <f t="shared" si="27"/>
        <v>0.13047993132207447</v>
      </c>
      <c r="J44" s="399">
        <f t="shared" si="28"/>
        <v>0.12742994241671865</v>
      </c>
      <c r="K44" s="323">
        <f t="shared" si="29"/>
        <v>8.0337911449579663E-2</v>
      </c>
      <c r="L44" s="323">
        <f t="shared" si="30"/>
        <v>0.12672164109306988</v>
      </c>
      <c r="M44" s="399">
        <f t="shared" si="31"/>
        <v>0.11447860945821395</v>
      </c>
      <c r="N44" s="394">
        <f t="shared" si="22"/>
        <v>-0.29049552674736279</v>
      </c>
      <c r="O44" s="395">
        <f t="shared" si="22"/>
        <v>-2.5959460578450031E-2</v>
      </c>
      <c r="P44" s="386">
        <f t="shared" si="22"/>
        <v>-8.8884390004845007E-2</v>
      </c>
      <c r="R44" s="401">
        <v>1546.8409999999999</v>
      </c>
      <c r="S44" s="369">
        <v>5735.6830000000009</v>
      </c>
      <c r="T44" s="374">
        <v>7282.5240000000013</v>
      </c>
      <c r="U44" s="19">
        <v>1051.6249999999998</v>
      </c>
      <c r="V44" s="119">
        <v>5344.4249999999993</v>
      </c>
      <c r="W44" s="375">
        <v>6396.0499999999993</v>
      </c>
      <c r="X44" s="345">
        <f t="shared" si="32"/>
        <v>9.2481840576605523E-2</v>
      </c>
      <c r="Y44" s="323">
        <f t="shared" si="33"/>
        <v>0.11624686312715669</v>
      </c>
      <c r="Z44" s="399">
        <f t="shared" si="34"/>
        <v>0.11023032590425011</v>
      </c>
      <c r="AA44" s="323">
        <f t="shared" si="35"/>
        <v>5.9345460414398199E-2</v>
      </c>
      <c r="AB44" s="323">
        <f t="shared" si="36"/>
        <v>0.10861466066694256</v>
      </c>
      <c r="AC44" s="399">
        <f t="shared" si="37"/>
        <v>9.5569316506471505E-2</v>
      </c>
      <c r="AE44" s="394">
        <f t="shared" si="23"/>
        <v>-0.32014667312283562</v>
      </c>
      <c r="AF44" s="395">
        <f t="shared" si="23"/>
        <v>-6.8214718282025272E-2</v>
      </c>
      <c r="AG44" s="386">
        <f t="shared" si="23"/>
        <v>-0.12172620371728289</v>
      </c>
      <c r="AI44" s="27">
        <f t="shared" si="24"/>
        <v>1.8158799588186052</v>
      </c>
      <c r="AJ44" s="28">
        <f t="shared" si="24"/>
        <v>2.1015262555078347</v>
      </c>
      <c r="AK44" s="402">
        <f t="shared" si="24"/>
        <v>2.0335798566655545</v>
      </c>
      <c r="AL44" s="28">
        <f t="shared" si="24"/>
        <v>1.7399918925850244</v>
      </c>
      <c r="AM44" s="28">
        <f t="shared" si="24"/>
        <v>2.0103590710803276</v>
      </c>
      <c r="AN44" s="402">
        <f t="shared" si="24"/>
        <v>1.9602780164936673</v>
      </c>
      <c r="AO44" s="384">
        <f t="shared" si="25"/>
        <v>-4.1791345218079763E-2</v>
      </c>
      <c r="AP44" s="385">
        <f t="shared" si="25"/>
        <v>-4.3381415858388339E-2</v>
      </c>
      <c r="AQ44" s="386">
        <f t="shared" si="25"/>
        <v>-3.6045715112501021E-2</v>
      </c>
    </row>
    <row r="45" spans="1:43" ht="19.5" customHeight="1">
      <c r="A45" s="8" t="s">
        <v>145</v>
      </c>
      <c r="B45" s="19">
        <v>1973.0700000000002</v>
      </c>
      <c r="C45" s="371">
        <v>16190.209999999997</v>
      </c>
      <c r="D45" s="375">
        <v>18163.28</v>
      </c>
      <c r="E45" s="19">
        <v>2280.7799999999997</v>
      </c>
      <c r="F45" s="369">
        <v>20753.14</v>
      </c>
      <c r="G45" s="377">
        <v>23033.919999999998</v>
      </c>
      <c r="H45" s="345">
        <f t="shared" si="26"/>
        <v>2.7459324621998866E-2</v>
      </c>
      <c r="I45" s="323">
        <f t="shared" si="27"/>
        <v>7.7400876889406667E-2</v>
      </c>
      <c r="J45" s="399">
        <f t="shared" si="28"/>
        <v>6.4631624457015369E-2</v>
      </c>
      <c r="K45" s="323">
        <f t="shared" si="29"/>
        <v>3.0317281480508669E-2</v>
      </c>
      <c r="L45" s="323">
        <f t="shared" si="30"/>
        <v>9.8925271620803321E-2</v>
      </c>
      <c r="M45" s="399">
        <f t="shared" si="31"/>
        <v>8.0816124293764294E-2</v>
      </c>
      <c r="N45" s="394">
        <f t="shared" si="22"/>
        <v>0.1559549331752039</v>
      </c>
      <c r="O45" s="395">
        <f t="shared" si="22"/>
        <v>0.28183266307231364</v>
      </c>
      <c r="P45" s="386">
        <f t="shared" si="22"/>
        <v>0.26815861452336803</v>
      </c>
      <c r="R45" s="401">
        <v>458.84199999999998</v>
      </c>
      <c r="S45" s="369">
        <v>3348.2170000000006</v>
      </c>
      <c r="T45" s="374">
        <v>3807.0590000000007</v>
      </c>
      <c r="U45" s="19">
        <v>517.23</v>
      </c>
      <c r="V45" s="119">
        <v>3741.9730000000004</v>
      </c>
      <c r="W45" s="375">
        <v>4259.2030000000004</v>
      </c>
      <c r="X45" s="345">
        <f t="shared" si="32"/>
        <v>2.743304107781655E-2</v>
      </c>
      <c r="Y45" s="323">
        <f t="shared" si="33"/>
        <v>6.7859350546224259E-2</v>
      </c>
      <c r="Z45" s="399">
        <f t="shared" si="34"/>
        <v>5.7624712847730887E-2</v>
      </c>
      <c r="AA45" s="323">
        <f t="shared" si="35"/>
        <v>2.9188401274350826E-2</v>
      </c>
      <c r="AB45" s="323">
        <f t="shared" si="36"/>
        <v>7.6048055238844434E-2</v>
      </c>
      <c r="AC45" s="399">
        <f t="shared" si="37"/>
        <v>6.3640703179667621E-2</v>
      </c>
      <c r="AE45" s="394">
        <f t="shared" si="23"/>
        <v>0.12725077477650265</v>
      </c>
      <c r="AF45" s="395">
        <f t="shared" si="23"/>
        <v>0.11760169666422451</v>
      </c>
      <c r="AG45" s="386">
        <f t="shared" si="23"/>
        <v>0.11876464220806657</v>
      </c>
      <c r="AI45" s="27">
        <f t="shared" si="24"/>
        <v>2.3255231694770075</v>
      </c>
      <c r="AJ45" s="28">
        <f t="shared" si="24"/>
        <v>2.0680503835342474</v>
      </c>
      <c r="AK45" s="402">
        <f t="shared" si="24"/>
        <v>2.0960195515347455</v>
      </c>
      <c r="AL45" s="28">
        <f t="shared" si="24"/>
        <v>2.2677768131954861</v>
      </c>
      <c r="AM45" s="28">
        <f t="shared" si="24"/>
        <v>1.8030876291491313</v>
      </c>
      <c r="AN45" s="402">
        <f t="shared" si="24"/>
        <v>1.8491003702365905</v>
      </c>
      <c r="AO45" s="384">
        <f t="shared" si="25"/>
        <v>-2.4831554911795693E-2</v>
      </c>
      <c r="AP45" s="385">
        <f t="shared" si="25"/>
        <v>-0.12812200152121112</v>
      </c>
      <c r="AQ45" s="386">
        <f t="shared" si="25"/>
        <v>-0.11780385403244741</v>
      </c>
    </row>
    <row r="46" spans="1:43" ht="19.5" customHeight="1">
      <c r="A46" s="8" t="s">
        <v>153</v>
      </c>
      <c r="B46" s="19">
        <v>1408.5600000000002</v>
      </c>
      <c r="C46" s="371">
        <v>7526.58</v>
      </c>
      <c r="D46" s="375">
        <v>8935.14</v>
      </c>
      <c r="E46" s="19">
        <v>3266.2699999999995</v>
      </c>
      <c r="F46" s="369">
        <v>9658.5699999999979</v>
      </c>
      <c r="G46" s="377">
        <v>12924.839999999997</v>
      </c>
      <c r="H46" s="345">
        <f t="shared" si="26"/>
        <v>1.9603007642690184E-2</v>
      </c>
      <c r="I46" s="323">
        <f t="shared" si="27"/>
        <v>3.5982479040004456E-2</v>
      </c>
      <c r="J46" s="399">
        <f t="shared" si="28"/>
        <v>3.1794511396116575E-2</v>
      </c>
      <c r="K46" s="323">
        <f t="shared" si="29"/>
        <v>4.3416913065416674E-2</v>
      </c>
      <c r="L46" s="323">
        <f t="shared" si="30"/>
        <v>4.6040100954291355E-2</v>
      </c>
      <c r="M46" s="399">
        <f t="shared" si="31"/>
        <v>4.5347707898482595E-2</v>
      </c>
      <c r="N46" s="394">
        <f t="shared" si="22"/>
        <v>1.3188717555517686</v>
      </c>
      <c r="O46" s="395">
        <f t="shared" si="22"/>
        <v>0.2832614547377425</v>
      </c>
      <c r="P46" s="386">
        <f t="shared" si="22"/>
        <v>0.44651790570712907</v>
      </c>
      <c r="R46" s="401">
        <v>381.33400000000006</v>
      </c>
      <c r="S46" s="369">
        <v>2028.3580000000002</v>
      </c>
      <c r="T46" s="374">
        <v>2409.692</v>
      </c>
      <c r="U46" s="19">
        <v>875.24399999999991</v>
      </c>
      <c r="V46" s="119">
        <v>2548.6210000000001</v>
      </c>
      <c r="W46" s="375">
        <v>3423.8649999999998</v>
      </c>
      <c r="X46" s="345">
        <f t="shared" si="32"/>
        <v>2.2799027304318476E-2</v>
      </c>
      <c r="Y46" s="323">
        <f t="shared" si="33"/>
        <v>4.1109359565177028E-2</v>
      </c>
      <c r="Z46" s="399">
        <f t="shared" si="34"/>
        <v>3.6473773994958922E-2</v>
      </c>
      <c r="AA46" s="323">
        <f t="shared" si="35"/>
        <v>4.9391901252765519E-2</v>
      </c>
      <c r="AB46" s="323">
        <f t="shared" si="36"/>
        <v>5.1795582328060336E-2</v>
      </c>
      <c r="AC46" s="399">
        <f t="shared" si="37"/>
        <v>5.1159143199385575E-2</v>
      </c>
      <c r="AE46" s="394">
        <f t="shared" si="23"/>
        <v>1.2952162671044276</v>
      </c>
      <c r="AF46" s="395">
        <f t="shared" si="23"/>
        <v>0.25649466218488054</v>
      </c>
      <c r="AG46" s="386">
        <f t="shared" si="23"/>
        <v>0.42087246004883599</v>
      </c>
      <c r="AI46" s="27">
        <f t="shared" si="24"/>
        <v>2.707261316521838</v>
      </c>
      <c r="AJ46" s="28">
        <f t="shared" si="24"/>
        <v>2.6949265137685381</v>
      </c>
      <c r="AK46" s="402">
        <f t="shared" si="24"/>
        <v>2.6968710059383518</v>
      </c>
      <c r="AL46" s="28">
        <f t="shared" si="24"/>
        <v>2.6796437526597616</v>
      </c>
      <c r="AM46" s="28">
        <f t="shared" si="24"/>
        <v>2.6387146337397778</v>
      </c>
      <c r="AN46" s="402">
        <f t="shared" si="24"/>
        <v>2.6490579380479762</v>
      </c>
      <c r="AO46" s="384">
        <f t="shared" si="25"/>
        <v>-1.020129224080892E-2</v>
      </c>
      <c r="AP46" s="385">
        <f t="shared" si="25"/>
        <v>-2.0858409215082682E-2</v>
      </c>
      <c r="AQ46" s="386">
        <f t="shared" si="25"/>
        <v>-1.7729089669136593E-2</v>
      </c>
    </row>
    <row r="47" spans="1:43" ht="19.5" customHeight="1">
      <c r="A47" s="8" t="s">
        <v>156</v>
      </c>
      <c r="B47" s="19">
        <v>743.20999999999992</v>
      </c>
      <c r="C47" s="371">
        <v>5872.54</v>
      </c>
      <c r="D47" s="375">
        <v>6615.75</v>
      </c>
      <c r="E47" s="19">
        <v>757.21</v>
      </c>
      <c r="F47" s="369">
        <v>6183</v>
      </c>
      <c r="G47" s="377">
        <v>6940.21</v>
      </c>
      <c r="H47" s="345">
        <f t="shared" si="26"/>
        <v>1.0343294790512133E-2</v>
      </c>
      <c r="I47" s="323">
        <f t="shared" si="27"/>
        <v>2.8074975282477269E-2</v>
      </c>
      <c r="J47" s="399">
        <f t="shared" si="28"/>
        <v>2.3541269500965651E-2</v>
      </c>
      <c r="K47" s="323">
        <f t="shared" si="29"/>
        <v>1.0065218350676511E-2</v>
      </c>
      <c r="L47" s="323">
        <f t="shared" si="30"/>
        <v>2.9472887207980428E-2</v>
      </c>
      <c r="M47" s="399">
        <f t="shared" si="31"/>
        <v>2.435021368420251E-2</v>
      </c>
      <c r="N47" s="394">
        <f t="shared" si="22"/>
        <v>1.883720617322172E-2</v>
      </c>
      <c r="O47" s="395">
        <f t="shared" si="22"/>
        <v>5.2866391714658401E-2</v>
      </c>
      <c r="P47" s="386">
        <f t="shared" si="22"/>
        <v>4.9043570267921256E-2</v>
      </c>
      <c r="R47" s="401">
        <v>153.13200000000001</v>
      </c>
      <c r="S47" s="369">
        <v>1228.1079999999999</v>
      </c>
      <c r="T47" s="374">
        <v>1381.24</v>
      </c>
      <c r="U47" s="19">
        <v>195.74600000000001</v>
      </c>
      <c r="V47" s="119">
        <v>1745.105</v>
      </c>
      <c r="W47" s="375">
        <v>1940.8510000000001</v>
      </c>
      <c r="X47" s="345">
        <f t="shared" si="32"/>
        <v>9.1553877943348783E-3</v>
      </c>
      <c r="Y47" s="323">
        <f t="shared" si="33"/>
        <v>2.489044505795842E-2</v>
      </c>
      <c r="Z47" s="399">
        <f t="shared" si="34"/>
        <v>2.0906836057387027E-2</v>
      </c>
      <c r="AA47" s="323">
        <f t="shared" si="35"/>
        <v>1.104636775873224E-2</v>
      </c>
      <c r="AB47" s="323">
        <f t="shared" si="36"/>
        <v>3.5465739981978384E-2</v>
      </c>
      <c r="AC47" s="399">
        <f t="shared" si="37"/>
        <v>2.9000055270190471E-2</v>
      </c>
      <c r="AE47" s="394">
        <f t="shared" si="23"/>
        <v>0.27828278870516943</v>
      </c>
      <c r="AF47" s="395">
        <f t="shared" si="23"/>
        <v>0.42097030554316078</v>
      </c>
      <c r="AG47" s="386">
        <f t="shared" si="23"/>
        <v>0.40515116851524724</v>
      </c>
      <c r="AI47" s="27">
        <f t="shared" si="24"/>
        <v>2.0604136112269753</v>
      </c>
      <c r="AJ47" s="28">
        <f t="shared" si="24"/>
        <v>2.0912722603847738</v>
      </c>
      <c r="AK47" s="402">
        <f t="shared" si="24"/>
        <v>2.0878056153875222</v>
      </c>
      <c r="AL47" s="28">
        <f t="shared" si="24"/>
        <v>2.5850952840031165</v>
      </c>
      <c r="AM47" s="28">
        <f t="shared" si="24"/>
        <v>2.822424389454957</v>
      </c>
      <c r="AN47" s="402">
        <f t="shared" si="24"/>
        <v>2.796530652530687</v>
      </c>
      <c r="AO47" s="384">
        <f t="shared" si="25"/>
        <v>0.25464871223777907</v>
      </c>
      <c r="AP47" s="385">
        <f t="shared" si="25"/>
        <v>0.34962072749707795</v>
      </c>
      <c r="AQ47" s="386">
        <f t="shared" si="25"/>
        <v>0.33945930211113873</v>
      </c>
    </row>
    <row r="48" spans="1:43" ht="19.5" customHeight="1">
      <c r="A48" s="8" t="s">
        <v>162</v>
      </c>
      <c r="B48" s="19">
        <v>985.17999999999984</v>
      </c>
      <c r="C48" s="371">
        <v>5920.2000000000007</v>
      </c>
      <c r="D48" s="375">
        <v>6905.380000000001</v>
      </c>
      <c r="E48" s="19">
        <v>635.2700000000001</v>
      </c>
      <c r="F48" s="369">
        <v>4319.04</v>
      </c>
      <c r="G48" s="377">
        <v>4954.3100000000004</v>
      </c>
      <c r="H48" s="345">
        <f t="shared" si="26"/>
        <v>1.3710804700847326E-2</v>
      </c>
      <c r="I48" s="323">
        <f t="shared" si="27"/>
        <v>2.8302824445184189E-2</v>
      </c>
      <c r="J48" s="399">
        <f t="shared" si="28"/>
        <v>2.4571879467419146E-2</v>
      </c>
      <c r="K48" s="323">
        <f t="shared" si="29"/>
        <v>8.4443301879719868E-3</v>
      </c>
      <c r="L48" s="323">
        <f t="shared" si="30"/>
        <v>2.0587834185145686E-2</v>
      </c>
      <c r="M48" s="399">
        <f t="shared" si="31"/>
        <v>1.738254421087854E-2</v>
      </c>
      <c r="N48" s="394">
        <f t="shared" si="22"/>
        <v>-0.35517367384640353</v>
      </c>
      <c r="O48" s="395">
        <f t="shared" si="22"/>
        <v>-0.27045707915273143</v>
      </c>
      <c r="P48" s="386">
        <f t="shared" si="22"/>
        <v>-0.28254346610903386</v>
      </c>
      <c r="R48" s="401">
        <v>279.01900000000001</v>
      </c>
      <c r="S48" s="369">
        <v>1578.838</v>
      </c>
      <c r="T48" s="374">
        <v>1857.857</v>
      </c>
      <c r="U48" s="19">
        <v>212.30300000000003</v>
      </c>
      <c r="V48" s="119">
        <v>1174.4649999999999</v>
      </c>
      <c r="W48" s="375">
        <v>1386.768</v>
      </c>
      <c r="X48" s="345">
        <f t="shared" si="32"/>
        <v>1.668186366655907E-2</v>
      </c>
      <c r="Y48" s="323">
        <f t="shared" si="33"/>
        <v>3.1998798553886917E-2</v>
      </c>
      <c r="Z48" s="399">
        <f t="shared" si="34"/>
        <v>2.8121044653404832E-2</v>
      </c>
      <c r="AA48" s="323">
        <f t="shared" si="35"/>
        <v>1.1980714876841065E-2</v>
      </c>
      <c r="AB48" s="323">
        <f t="shared" si="36"/>
        <v>2.3868632722921682E-2</v>
      </c>
      <c r="AC48" s="399">
        <f t="shared" si="37"/>
        <v>2.0720987158175202E-2</v>
      </c>
      <c r="AE48" s="394">
        <f t="shared" si="23"/>
        <v>-0.2391091646088617</v>
      </c>
      <c r="AF48" s="395">
        <f t="shared" si="23"/>
        <v>-0.25612064062304052</v>
      </c>
      <c r="AG48" s="386">
        <f t="shared" si="23"/>
        <v>-0.2535658018889505</v>
      </c>
      <c r="AI48" s="27">
        <f t="shared" si="24"/>
        <v>2.8321626504801154</v>
      </c>
      <c r="AJ48" s="28">
        <f t="shared" si="24"/>
        <v>2.6668659842572886</v>
      </c>
      <c r="AK48" s="402">
        <f t="shared" si="24"/>
        <v>2.6904486067385136</v>
      </c>
      <c r="AL48" s="28">
        <f t="shared" si="24"/>
        <v>3.3419333511735165</v>
      </c>
      <c r="AM48" s="28">
        <f t="shared" si="24"/>
        <v>2.7192732644291322</v>
      </c>
      <c r="AN48" s="402">
        <f t="shared" si="24"/>
        <v>2.7991143065330992</v>
      </c>
      <c r="AO48" s="384">
        <f t="shared" si="25"/>
        <v>0.17999344091589639</v>
      </c>
      <c r="AP48" s="385">
        <f t="shared" si="25"/>
        <v>1.965126124867456E-2</v>
      </c>
      <c r="AQ48" s="386">
        <f t="shared" si="25"/>
        <v>4.0389435249727823E-2</v>
      </c>
    </row>
    <row r="49" spans="1:43" ht="19.5" customHeight="1">
      <c r="A49" s="8" t="s">
        <v>159</v>
      </c>
      <c r="B49" s="19">
        <v>645.86</v>
      </c>
      <c r="C49" s="371">
        <v>3554.7700000000009</v>
      </c>
      <c r="D49" s="375">
        <v>4200.630000000001</v>
      </c>
      <c r="E49" s="19">
        <v>712.36999999999989</v>
      </c>
      <c r="F49" s="369">
        <v>3997.24</v>
      </c>
      <c r="G49" s="377">
        <v>4709.6099999999997</v>
      </c>
      <c r="H49" s="345">
        <f t="shared" si="26"/>
        <v>8.988469441207958E-3</v>
      </c>
      <c r="I49" s="323">
        <f t="shared" si="27"/>
        <v>1.6994363577752004E-2</v>
      </c>
      <c r="J49" s="399">
        <f t="shared" si="28"/>
        <v>1.4947385089194931E-2</v>
      </c>
      <c r="K49" s="323">
        <f t="shared" si="29"/>
        <v>9.4691823885994959E-3</v>
      </c>
      <c r="L49" s="323">
        <f t="shared" si="30"/>
        <v>1.9053890290025501E-2</v>
      </c>
      <c r="M49" s="399">
        <f t="shared" si="31"/>
        <v>1.6523997093640823E-2</v>
      </c>
      <c r="N49" s="394">
        <f t="shared" si="22"/>
        <v>0.10297897377140537</v>
      </c>
      <c r="O49" s="395">
        <f t="shared" si="22"/>
        <v>0.12447218807405226</v>
      </c>
      <c r="P49" s="386">
        <f t="shared" si="22"/>
        <v>0.12116753915484071</v>
      </c>
      <c r="R49" s="401">
        <v>167.36</v>
      </c>
      <c r="S49" s="369">
        <v>960.09799999999996</v>
      </c>
      <c r="T49" s="374">
        <v>1127.4580000000001</v>
      </c>
      <c r="U49" s="19">
        <v>138.137</v>
      </c>
      <c r="V49" s="119">
        <v>1072.1470000000002</v>
      </c>
      <c r="W49" s="375">
        <v>1210.2840000000001</v>
      </c>
      <c r="X49" s="345">
        <f t="shared" si="32"/>
        <v>1.0006045119634599E-2</v>
      </c>
      <c r="Y49" s="323">
        <f t="shared" si="33"/>
        <v>1.945860341212317E-2</v>
      </c>
      <c r="Z49" s="399">
        <f t="shared" si="34"/>
        <v>1.706552052329028E-2</v>
      </c>
      <c r="AA49" s="323">
        <f t="shared" si="35"/>
        <v>7.7953679926435048E-3</v>
      </c>
      <c r="AB49" s="323">
        <f t="shared" si="36"/>
        <v>2.178922570530609E-2</v>
      </c>
      <c r="AC49" s="399">
        <f t="shared" si="37"/>
        <v>1.8083975994358768E-2</v>
      </c>
      <c r="AE49" s="394">
        <f t="shared" si="23"/>
        <v>-0.17461161567877637</v>
      </c>
      <c r="AF49" s="395">
        <f t="shared" si="23"/>
        <v>0.11670579461679975</v>
      </c>
      <c r="AG49" s="386">
        <f t="shared" si="23"/>
        <v>7.3462603485007882E-2</v>
      </c>
      <c r="AI49" s="27">
        <f t="shared" si="24"/>
        <v>2.5912736506363609</v>
      </c>
      <c r="AJ49" s="28">
        <f t="shared" si="24"/>
        <v>2.7008723489846034</v>
      </c>
      <c r="AK49" s="402">
        <f t="shared" si="24"/>
        <v>2.6840212063428575</v>
      </c>
      <c r="AL49" s="28">
        <f t="shared" si="24"/>
        <v>1.939118716397378</v>
      </c>
      <c r="AM49" s="28">
        <f t="shared" si="24"/>
        <v>2.6822182305791005</v>
      </c>
      <c r="AN49" s="402">
        <f t="shared" si="24"/>
        <v>2.5698178830094216</v>
      </c>
      <c r="AO49" s="384">
        <f t="shared" si="25"/>
        <v>-0.25167350969621743</v>
      </c>
      <c r="AP49" s="385">
        <f t="shared" si="25"/>
        <v>-6.9067012413659415E-3</v>
      </c>
      <c r="AQ49" s="386">
        <f t="shared" si="25"/>
        <v>-4.2549337189867011E-2</v>
      </c>
    </row>
    <row r="50" spans="1:43" ht="19.5" customHeight="1">
      <c r="A50" s="8" t="s">
        <v>167</v>
      </c>
      <c r="B50" s="19">
        <v>718.54000000000008</v>
      </c>
      <c r="C50" s="371">
        <v>3697.49</v>
      </c>
      <c r="D50" s="375">
        <v>4416.03</v>
      </c>
      <c r="E50" s="19">
        <v>754.14999999999986</v>
      </c>
      <c r="F50" s="369">
        <v>3244.16</v>
      </c>
      <c r="G50" s="377">
        <v>3998.3099999999995</v>
      </c>
      <c r="H50" s="345">
        <f t="shared" si="26"/>
        <v>9.9999610322447068E-3</v>
      </c>
      <c r="I50" s="323">
        <f t="shared" si="27"/>
        <v>1.7676668078413577E-2</v>
      </c>
      <c r="J50" s="399">
        <f t="shared" si="28"/>
        <v>1.5713857439345402E-2</v>
      </c>
      <c r="K50" s="323">
        <f t="shared" si="29"/>
        <v>1.0024543282791681E-2</v>
      </c>
      <c r="L50" s="323">
        <f t="shared" si="30"/>
        <v>1.5464137435652885E-2</v>
      </c>
      <c r="M50" s="399">
        <f t="shared" si="31"/>
        <v>1.4028351141490493E-2</v>
      </c>
      <c r="N50" s="394">
        <f t="shared" si="22"/>
        <v>4.9558827622679019E-2</v>
      </c>
      <c r="O50" s="395">
        <f t="shared" si="22"/>
        <v>-0.12260479406299948</v>
      </c>
      <c r="P50" s="386">
        <f t="shared" si="22"/>
        <v>-9.4591748697359451E-2</v>
      </c>
      <c r="R50" s="401">
        <v>238.69100000000003</v>
      </c>
      <c r="S50" s="369">
        <v>947.31400000000008</v>
      </c>
      <c r="T50" s="374">
        <v>1186.0050000000001</v>
      </c>
      <c r="U50" s="19">
        <v>237.96999999999997</v>
      </c>
      <c r="V50" s="119">
        <v>912.05000000000018</v>
      </c>
      <c r="W50" s="375">
        <v>1150.0200000000002</v>
      </c>
      <c r="X50" s="345">
        <f t="shared" si="32"/>
        <v>1.4270751169041002E-2</v>
      </c>
      <c r="Y50" s="323">
        <f t="shared" si="33"/>
        <v>1.919950612619967E-2</v>
      </c>
      <c r="Z50" s="399">
        <f t="shared" si="34"/>
        <v>1.795170433685768E-2</v>
      </c>
      <c r="AA50" s="323">
        <f t="shared" si="35"/>
        <v>1.3429158887259564E-2</v>
      </c>
      <c r="AB50" s="323">
        <f t="shared" si="36"/>
        <v>1.8535577028639189E-2</v>
      </c>
      <c r="AC50" s="399">
        <f t="shared" si="37"/>
        <v>1.7183515664945144E-2</v>
      </c>
      <c r="AE50" s="394">
        <f t="shared" si="23"/>
        <v>-3.0206417502128711E-3</v>
      </c>
      <c r="AF50" s="395">
        <f t="shared" si="23"/>
        <v>-3.7225249494887536E-2</v>
      </c>
      <c r="AG50" s="386">
        <f t="shared" si="23"/>
        <v>-3.0341356065109251E-2</v>
      </c>
      <c r="AI50" s="27">
        <f t="shared" si="24"/>
        <v>3.3218888301277594</v>
      </c>
      <c r="AJ50" s="28">
        <f t="shared" si="24"/>
        <v>2.5620461448171601</v>
      </c>
      <c r="AK50" s="402">
        <f t="shared" si="24"/>
        <v>2.685681483142099</v>
      </c>
      <c r="AL50" s="28">
        <f t="shared" si="24"/>
        <v>3.1554730491281582</v>
      </c>
      <c r="AM50" s="28">
        <f t="shared" si="24"/>
        <v>2.8113594890510956</v>
      </c>
      <c r="AN50" s="402">
        <f t="shared" si="24"/>
        <v>2.8762652220563196</v>
      </c>
      <c r="AO50" s="384">
        <f t="shared" si="25"/>
        <v>-5.0096733969631629E-2</v>
      </c>
      <c r="AP50" s="385">
        <f t="shared" si="25"/>
        <v>9.731024741231882E-2</v>
      </c>
      <c r="AQ50" s="386">
        <f t="shared" si="25"/>
        <v>7.096289716800229E-2</v>
      </c>
    </row>
    <row r="51" spans="1:43" ht="19.5" customHeight="1">
      <c r="A51" s="8" t="s">
        <v>170</v>
      </c>
      <c r="B51" s="19">
        <v>568.77999999999986</v>
      </c>
      <c r="C51" s="371">
        <v>1174.08</v>
      </c>
      <c r="D51" s="375">
        <v>1742.8599999999997</v>
      </c>
      <c r="E51" s="19">
        <v>1029.52</v>
      </c>
      <c r="F51" s="369">
        <v>2896.83</v>
      </c>
      <c r="G51" s="377">
        <v>3926.35</v>
      </c>
      <c r="H51" s="345">
        <f t="shared" si="26"/>
        <v>7.9157428061348602E-3</v>
      </c>
      <c r="I51" s="323">
        <f t="shared" si="27"/>
        <v>5.6129489079088284E-3</v>
      </c>
      <c r="J51" s="399">
        <f t="shared" si="28"/>
        <v>6.2017363054004439E-3</v>
      </c>
      <c r="K51" s="323">
        <f t="shared" si="29"/>
        <v>1.3684900617250804E-2</v>
      </c>
      <c r="L51" s="323">
        <f t="shared" si="30"/>
        <v>1.3808498115913625E-2</v>
      </c>
      <c r="M51" s="399">
        <f t="shared" si="31"/>
        <v>1.3775874433045761E-2</v>
      </c>
      <c r="N51" s="394">
        <f t="shared" si="22"/>
        <v>0.81004957980238446</v>
      </c>
      <c r="O51" s="395">
        <f t="shared" si="22"/>
        <v>1.4673190923957482</v>
      </c>
      <c r="P51" s="386">
        <f t="shared" si="22"/>
        <v>1.2528200773441358</v>
      </c>
      <c r="R51" s="401">
        <v>108.238</v>
      </c>
      <c r="S51" s="369">
        <v>291.87799999999999</v>
      </c>
      <c r="T51" s="374">
        <v>400.11599999999999</v>
      </c>
      <c r="U51" s="19">
        <v>223.76799999999997</v>
      </c>
      <c r="V51" s="119">
        <v>857.125</v>
      </c>
      <c r="W51" s="375">
        <v>1080.893</v>
      </c>
      <c r="X51" s="345">
        <f t="shared" si="32"/>
        <v>6.4712853230103349E-3</v>
      </c>
      <c r="Y51" s="323">
        <f t="shared" si="33"/>
        <v>5.9155817913626391E-3</v>
      </c>
      <c r="Z51" s="399">
        <f t="shared" si="34"/>
        <v>6.0562680026189997E-3</v>
      </c>
      <c r="AA51" s="323">
        <f t="shared" si="35"/>
        <v>1.2627709483902586E-2</v>
      </c>
      <c r="AB51" s="323">
        <f t="shared" si="36"/>
        <v>1.74193371642699E-2</v>
      </c>
      <c r="AC51" s="399">
        <f t="shared" si="37"/>
        <v>1.6150625030546904E-2</v>
      </c>
      <c r="AE51" s="394">
        <f t="shared" si="23"/>
        <v>1.0673700548790626</v>
      </c>
      <c r="AF51" s="395">
        <f t="shared" si="23"/>
        <v>1.9365865190250724</v>
      </c>
      <c r="AG51" s="386">
        <f t="shared" si="23"/>
        <v>1.7014490797668678</v>
      </c>
      <c r="AI51" s="27">
        <f t="shared" si="24"/>
        <v>1.9029853370371677</v>
      </c>
      <c r="AJ51" s="28">
        <f t="shared" si="24"/>
        <v>2.4860145816298722</v>
      </c>
      <c r="AK51" s="402">
        <f t="shared" si="24"/>
        <v>2.2957437774692178</v>
      </c>
      <c r="AL51" s="28">
        <f t="shared" si="24"/>
        <v>2.173517755847385</v>
      </c>
      <c r="AM51" s="28">
        <f t="shared" si="24"/>
        <v>2.9588377640386216</v>
      </c>
      <c r="AN51" s="402">
        <f t="shared" si="24"/>
        <v>2.7529206514956641</v>
      </c>
      <c r="AO51" s="384">
        <f t="shared" si="25"/>
        <v>0.14216211420284505</v>
      </c>
      <c r="AP51" s="385">
        <f t="shared" si="25"/>
        <v>0.19019324580902447</v>
      </c>
      <c r="AQ51" s="386">
        <f t="shared" si="25"/>
        <v>0.19914107075591381</v>
      </c>
    </row>
    <row r="52" spans="1:43" ht="19.5" customHeight="1">
      <c r="A52" s="8" t="s">
        <v>174</v>
      </c>
      <c r="B52" s="19">
        <v>328.92</v>
      </c>
      <c r="C52" s="371">
        <v>1735</v>
      </c>
      <c r="D52" s="375">
        <v>2063.92</v>
      </c>
      <c r="E52" s="19">
        <v>287.67</v>
      </c>
      <c r="F52" s="369">
        <v>1798.4000000000003</v>
      </c>
      <c r="G52" s="377">
        <v>2086.0700000000002</v>
      </c>
      <c r="H52" s="345">
        <f t="shared" si="26"/>
        <v>4.5775978828261881E-3</v>
      </c>
      <c r="I52" s="323">
        <f t="shared" si="27"/>
        <v>8.2945509294271406E-3</v>
      </c>
      <c r="J52" s="399">
        <f t="shared" si="28"/>
        <v>7.344185761014704E-3</v>
      </c>
      <c r="K52" s="323">
        <f t="shared" si="29"/>
        <v>3.823855156349113E-3</v>
      </c>
      <c r="L52" s="323">
        <f t="shared" si="30"/>
        <v>8.5725441298450614E-3</v>
      </c>
      <c r="M52" s="399">
        <f t="shared" si="31"/>
        <v>7.3191229458769019E-3</v>
      </c>
      <c r="N52" s="394">
        <f t="shared" si="22"/>
        <v>-0.12541043414812111</v>
      </c>
      <c r="O52" s="395">
        <f t="shared" si="22"/>
        <v>3.6541786743516033E-2</v>
      </c>
      <c r="P52" s="386">
        <f t="shared" si="22"/>
        <v>1.0732005116477426E-2</v>
      </c>
      <c r="R52" s="401">
        <v>60.834000000000003</v>
      </c>
      <c r="S52" s="369">
        <v>357.82800000000003</v>
      </c>
      <c r="T52" s="374">
        <v>418.66200000000003</v>
      </c>
      <c r="U52" s="19">
        <v>51.841999999999992</v>
      </c>
      <c r="V52" s="119">
        <v>357.88300000000004</v>
      </c>
      <c r="W52" s="375">
        <v>409.72500000000002</v>
      </c>
      <c r="X52" s="345">
        <f t="shared" si="32"/>
        <v>3.6371160899130684E-3</v>
      </c>
      <c r="Y52" s="323">
        <f t="shared" si="33"/>
        <v>7.2522108594676908E-3</v>
      </c>
      <c r="Z52" s="399">
        <f t="shared" si="34"/>
        <v>6.3369854604976459E-3</v>
      </c>
      <c r="AA52" s="323">
        <f t="shared" si="35"/>
        <v>2.9255555533609715E-3</v>
      </c>
      <c r="AB52" s="323">
        <f t="shared" si="36"/>
        <v>7.2732502754678779E-3</v>
      </c>
      <c r="AC52" s="399">
        <f t="shared" si="37"/>
        <v>6.122081316689839E-3</v>
      </c>
      <c r="AE52" s="394">
        <f t="shared" si="23"/>
        <v>-0.14781207877173966</v>
      </c>
      <c r="AF52" s="395">
        <f t="shared" si="23"/>
        <v>1.5370513207464708E-4</v>
      </c>
      <c r="AG52" s="386">
        <f t="shared" si="23"/>
        <v>-2.1346575519153903E-2</v>
      </c>
      <c r="AI52" s="27">
        <f t="shared" si="24"/>
        <v>1.8495074790222545</v>
      </c>
      <c r="AJ52" s="28">
        <f t="shared" si="24"/>
        <v>2.0624092219020174</v>
      </c>
      <c r="AK52" s="402">
        <f t="shared" si="24"/>
        <v>2.0284797860382184</v>
      </c>
      <c r="AL52" s="28">
        <f t="shared" si="24"/>
        <v>1.8021343900997666</v>
      </c>
      <c r="AM52" s="28">
        <f t="shared" si="24"/>
        <v>1.9900077846975086</v>
      </c>
      <c r="AN52" s="402">
        <f t="shared" si="24"/>
        <v>1.964099958294784</v>
      </c>
      <c r="AO52" s="384">
        <f>(AL52-AI52)/AI52</f>
        <v>-2.5613894217682103E-2</v>
      </c>
      <c r="AP52" s="385">
        <f>(AM52-AJ52)/AJ52</f>
        <v>-3.5105272239685736E-2</v>
      </c>
      <c r="AQ52" s="386">
        <f>(AN52-AK52)/AK52</f>
        <v>-3.1737968594290664E-2</v>
      </c>
    </row>
    <row r="53" spans="1:43" ht="19.5" customHeight="1">
      <c r="A53" s="8" t="s">
        <v>177</v>
      </c>
      <c r="B53" s="19">
        <v>234.51</v>
      </c>
      <c r="C53" s="371">
        <v>466.44</v>
      </c>
      <c r="D53" s="375">
        <v>700.95</v>
      </c>
      <c r="E53" s="19">
        <v>407.06</v>
      </c>
      <c r="F53" s="369">
        <v>558.48</v>
      </c>
      <c r="G53" s="377">
        <v>965.54</v>
      </c>
      <c r="H53" s="345">
        <f t="shared" si="26"/>
        <v>3.2636886765826621E-3</v>
      </c>
      <c r="I53" s="323">
        <f t="shared" si="27"/>
        <v>2.2299195017417843E-3</v>
      </c>
      <c r="J53" s="399">
        <f t="shared" si="28"/>
        <v>2.4942376686999772E-3</v>
      </c>
      <c r="K53" s="323">
        <f t="shared" si="29"/>
        <v>5.4108474291496159E-3</v>
      </c>
      <c r="L53" s="323">
        <f t="shared" si="30"/>
        <v>2.6621410396106921E-3</v>
      </c>
      <c r="M53" s="399">
        <f t="shared" si="31"/>
        <v>3.3876648286787995E-3</v>
      </c>
      <c r="N53" s="394">
        <f t="shared" si="22"/>
        <v>0.73578951857063668</v>
      </c>
      <c r="O53" s="395">
        <f t="shared" si="22"/>
        <v>0.1973244147157191</v>
      </c>
      <c r="P53" s="386">
        <f t="shared" si="22"/>
        <v>0.37747342891789698</v>
      </c>
      <c r="R53" s="401">
        <v>46.647000000000013</v>
      </c>
      <c r="S53" s="369">
        <v>120.12100000000001</v>
      </c>
      <c r="T53" s="374">
        <v>166.76800000000003</v>
      </c>
      <c r="U53" s="19">
        <v>87.713999999999999</v>
      </c>
      <c r="V53" s="119">
        <v>142.52799999999999</v>
      </c>
      <c r="W53" s="375">
        <v>230.24199999999999</v>
      </c>
      <c r="X53" s="345">
        <f t="shared" si="32"/>
        <v>2.7889100543474856E-3</v>
      </c>
      <c r="Y53" s="323">
        <f t="shared" si="33"/>
        <v>2.4345294964343719E-3</v>
      </c>
      <c r="Z53" s="399">
        <f t="shared" si="34"/>
        <v>2.5242472239569665E-3</v>
      </c>
      <c r="AA53" s="323">
        <f t="shared" si="35"/>
        <v>4.9498896610374651E-3</v>
      </c>
      <c r="AB53" s="323">
        <f t="shared" si="36"/>
        <v>2.8965941809526731E-3</v>
      </c>
      <c r="AC53" s="399">
        <f t="shared" si="37"/>
        <v>3.4402593117757074E-3</v>
      </c>
      <c r="AE53" s="394">
        <f t="shared" si="23"/>
        <v>0.88037815936716135</v>
      </c>
      <c r="AF53" s="395">
        <f t="shared" si="23"/>
        <v>0.18653690861714423</v>
      </c>
      <c r="AG53" s="386">
        <f t="shared" si="23"/>
        <v>0.38061258754677124</v>
      </c>
      <c r="AI53" s="27">
        <f t="shared" si="24"/>
        <v>1.9891262632723559</v>
      </c>
      <c r="AJ53" s="28">
        <f t="shared" si="24"/>
        <v>2.5752722751050512</v>
      </c>
      <c r="AK53" s="402">
        <f t="shared" si="24"/>
        <v>2.379171124901919</v>
      </c>
      <c r="AL53" s="28">
        <f t="shared" si="24"/>
        <v>2.1548174716258046</v>
      </c>
      <c r="AM53" s="28">
        <f t="shared" si="24"/>
        <v>2.5520699040252111</v>
      </c>
      <c r="AN53" s="402">
        <f t="shared" si="24"/>
        <v>2.3845930774488888</v>
      </c>
      <c r="AO53" s="384">
        <f t="shared" ref="AO53:AQ63" si="38">(AL53-AI53)/AI53</f>
        <v>8.3298487085916029E-2</v>
      </c>
      <c r="AP53" s="385">
        <f t="shared" si="38"/>
        <v>-9.0096768812119709E-3</v>
      </c>
      <c r="AQ53" s="386">
        <f t="shared" si="38"/>
        <v>2.2789249962813772E-3</v>
      </c>
    </row>
    <row r="54" spans="1:43" ht="19.5" customHeight="1">
      <c r="A54" s="8" t="s">
        <v>175</v>
      </c>
      <c r="B54" s="19">
        <v>133.11000000000001</v>
      </c>
      <c r="C54" s="371">
        <v>754.78000000000009</v>
      </c>
      <c r="D54" s="375">
        <v>887.8900000000001</v>
      </c>
      <c r="E54" s="19">
        <v>85.469999999999985</v>
      </c>
      <c r="F54" s="369">
        <v>508.41999999999996</v>
      </c>
      <c r="G54" s="377">
        <v>593.89</v>
      </c>
      <c r="H54" s="345">
        <f t="shared" si="26"/>
        <v>1.8524992526541223E-3</v>
      </c>
      <c r="I54" s="323">
        <f t="shared" si="27"/>
        <v>3.6083925939556301E-3</v>
      </c>
      <c r="J54" s="399">
        <f t="shared" si="28"/>
        <v>3.15943888103577E-3</v>
      </c>
      <c r="K54" s="323">
        <f t="shared" si="29"/>
        <v>1.1361104745477757E-3</v>
      </c>
      <c r="L54" s="323">
        <f t="shared" si="30"/>
        <v>2.4235169520105786E-3</v>
      </c>
      <c r="M54" s="399">
        <f t="shared" si="31"/>
        <v>2.0837047301034161E-3</v>
      </c>
      <c r="N54" s="394">
        <f t="shared" si="22"/>
        <v>-0.35789948163173335</v>
      </c>
      <c r="O54" s="395">
        <f t="shared" si="22"/>
        <v>-0.32639974562124074</v>
      </c>
      <c r="P54" s="386">
        <f t="shared" si="22"/>
        <v>-0.33112209845814244</v>
      </c>
      <c r="R54" s="401">
        <v>22.443000000000001</v>
      </c>
      <c r="S54" s="369">
        <v>170.45299999999997</v>
      </c>
      <c r="T54" s="374">
        <v>192.89599999999999</v>
      </c>
      <c r="U54" s="19">
        <v>25.563000000000002</v>
      </c>
      <c r="V54" s="119">
        <v>132.31399999999999</v>
      </c>
      <c r="W54" s="375">
        <v>157.87700000000001</v>
      </c>
      <c r="X54" s="345">
        <f t="shared" si="32"/>
        <v>1.3418120854443074E-3</v>
      </c>
      <c r="Y54" s="323">
        <f t="shared" si="33"/>
        <v>3.4546237232101623E-3</v>
      </c>
      <c r="Z54" s="399">
        <f t="shared" si="34"/>
        <v>2.9197279604744487E-3</v>
      </c>
      <c r="AA54" s="323">
        <f t="shared" si="35"/>
        <v>1.4425750667521804E-3</v>
      </c>
      <c r="AB54" s="323">
        <f t="shared" si="36"/>
        <v>2.6890152282959979E-3</v>
      </c>
      <c r="AC54" s="399">
        <f t="shared" si="37"/>
        <v>2.3589867155654203E-3</v>
      </c>
      <c r="AE54" s="394">
        <f t="shared" si="23"/>
        <v>0.13901884774762735</v>
      </c>
      <c r="AF54" s="395">
        <f t="shared" si="23"/>
        <v>-0.22375082867417989</v>
      </c>
      <c r="AG54" s="386">
        <f t="shared" si="23"/>
        <v>-0.18154342236230911</v>
      </c>
      <c r="AI54" s="27">
        <f t="shared" si="24"/>
        <v>1.6860491322965967</v>
      </c>
      <c r="AJ54" s="28">
        <f t="shared" si="24"/>
        <v>2.2583136808076523</v>
      </c>
      <c r="AK54" s="402">
        <f t="shared" si="24"/>
        <v>2.1725213708905375</v>
      </c>
      <c r="AL54" s="28">
        <f t="shared" si="24"/>
        <v>2.9908739908739919</v>
      </c>
      <c r="AM54" s="28">
        <f t="shared" si="24"/>
        <v>2.6024546634672125</v>
      </c>
      <c r="AN54" s="402">
        <f t="shared" si="24"/>
        <v>2.6583542406843019</v>
      </c>
      <c r="AO54" s="384">
        <f t="shared" si="38"/>
        <v>0.77389492013205485</v>
      </c>
      <c r="AP54" s="385">
        <f t="shared" si="38"/>
        <v>0.15238847711203848</v>
      </c>
      <c r="AQ54" s="386">
        <f t="shared" si="38"/>
        <v>0.22362627880370023</v>
      </c>
    </row>
    <row r="55" spans="1:43" ht="19.5" customHeight="1">
      <c r="A55" s="8" t="s">
        <v>176</v>
      </c>
      <c r="B55" s="19">
        <v>331.34999999999997</v>
      </c>
      <c r="C55" s="371">
        <v>464.01</v>
      </c>
      <c r="D55" s="375">
        <v>795.3599999999999</v>
      </c>
      <c r="E55" s="19">
        <v>174.09000000000003</v>
      </c>
      <c r="F55" s="369">
        <v>354.60999999999996</v>
      </c>
      <c r="G55" s="377">
        <v>528.70000000000005</v>
      </c>
      <c r="H55" s="345">
        <f t="shared" si="26"/>
        <v>4.611416327600806E-3</v>
      </c>
      <c r="I55" s="323">
        <f t="shared" si="27"/>
        <v>2.2183023497195893E-3</v>
      </c>
      <c r="J55" s="399">
        <f t="shared" si="28"/>
        <v>2.8301831402770721E-3</v>
      </c>
      <c r="K55" s="323">
        <f t="shared" si="29"/>
        <v>2.3140923425064037E-3</v>
      </c>
      <c r="L55" s="323">
        <f t="shared" si="30"/>
        <v>1.6903413444641659E-3</v>
      </c>
      <c r="M55" s="399">
        <f t="shared" si="31"/>
        <v>1.8549810416165892E-3</v>
      </c>
      <c r="N55" s="394">
        <f t="shared" si="22"/>
        <v>-0.47460389316432761</v>
      </c>
      <c r="O55" s="395">
        <f t="shared" si="22"/>
        <v>-0.23577078080213795</v>
      </c>
      <c r="P55" s="386">
        <f t="shared" si="22"/>
        <v>-0.33526956346811493</v>
      </c>
      <c r="R55" s="401">
        <v>75.375</v>
      </c>
      <c r="S55" s="369">
        <v>127.227</v>
      </c>
      <c r="T55" s="374">
        <v>202.602</v>
      </c>
      <c r="U55" s="19">
        <v>35.192999999999998</v>
      </c>
      <c r="V55" s="119">
        <v>99.794000000000011</v>
      </c>
      <c r="W55" s="375">
        <v>134.98700000000002</v>
      </c>
      <c r="X55" s="345">
        <f t="shared" si="32"/>
        <v>4.5064869197685101E-3</v>
      </c>
      <c r="Y55" s="323">
        <f t="shared" si="33"/>
        <v>2.578548998450361E-3</v>
      </c>
      <c r="Z55" s="399">
        <f t="shared" si="34"/>
        <v>3.0666406988638663E-3</v>
      </c>
      <c r="AA55" s="323">
        <f t="shared" si="35"/>
        <v>1.9860166773934779E-3</v>
      </c>
      <c r="AB55" s="323">
        <f t="shared" si="36"/>
        <v>2.0281118074623309E-3</v>
      </c>
      <c r="AC55" s="399">
        <f t="shared" si="37"/>
        <v>2.016965991081851E-3</v>
      </c>
      <c r="AE55" s="394">
        <f t="shared" si="23"/>
        <v>-0.53309452736318408</v>
      </c>
      <c r="AF55" s="395">
        <f t="shared" si="23"/>
        <v>-0.21562247007317623</v>
      </c>
      <c r="AG55" s="386">
        <f t="shared" si="23"/>
        <v>-0.33373313195328763</v>
      </c>
      <c r="AI55" s="27">
        <f t="shared" si="24"/>
        <v>2.2747849705749208</v>
      </c>
      <c r="AJ55" s="28">
        <f t="shared" si="24"/>
        <v>2.7419021141785738</v>
      </c>
      <c r="AK55" s="402">
        <f t="shared" si="24"/>
        <v>2.5472993361496683</v>
      </c>
      <c r="AL55" s="28">
        <f t="shared" si="24"/>
        <v>2.0215405824573489</v>
      </c>
      <c r="AM55" s="28">
        <f t="shared" si="24"/>
        <v>2.8141902371619532</v>
      </c>
      <c r="AN55" s="402">
        <f t="shared" si="24"/>
        <v>2.5531870626063933</v>
      </c>
      <c r="AO55" s="384">
        <f t="shared" si="38"/>
        <v>-0.11132673698541617</v>
      </c>
      <c r="AP55" s="385">
        <f t="shared" si="38"/>
        <v>2.6364224532149521E-2</v>
      </c>
      <c r="AQ55" s="386">
        <f t="shared" si="38"/>
        <v>2.3113602603235775E-3</v>
      </c>
    </row>
    <row r="56" spans="1:43" ht="19.5" customHeight="1">
      <c r="A56" s="8" t="s">
        <v>172</v>
      </c>
      <c r="B56" s="19">
        <v>26.18</v>
      </c>
      <c r="C56" s="371">
        <v>85.05</v>
      </c>
      <c r="D56" s="375">
        <v>111.22999999999999</v>
      </c>
      <c r="E56" s="19">
        <v>13.459999999999999</v>
      </c>
      <c r="F56" s="369">
        <v>159.93</v>
      </c>
      <c r="G56" s="377">
        <v>173.39000000000001</v>
      </c>
      <c r="H56" s="345">
        <f t="shared" si="26"/>
        <v>3.6434851201626409E-4</v>
      </c>
      <c r="I56" s="323">
        <f t="shared" si="27"/>
        <v>4.0660032077681751E-4</v>
      </c>
      <c r="J56" s="399">
        <f t="shared" si="28"/>
        <v>3.9579721219701612E-4</v>
      </c>
      <c r="K56" s="323">
        <f t="shared" si="29"/>
        <v>1.789171286698615E-4</v>
      </c>
      <c r="L56" s="323">
        <f t="shared" si="30"/>
        <v>7.6234818877119685E-4</v>
      </c>
      <c r="M56" s="399">
        <f t="shared" si="31"/>
        <v>6.0835097939455343E-4</v>
      </c>
      <c r="N56" s="394">
        <f t="shared" si="22"/>
        <v>-0.48586707410236823</v>
      </c>
      <c r="O56" s="395">
        <f t="shared" si="22"/>
        <v>0.88042328042328055</v>
      </c>
      <c r="P56" s="386">
        <f t="shared" si="22"/>
        <v>0.5588420390182508</v>
      </c>
      <c r="R56" s="401">
        <v>7.6499999999999995</v>
      </c>
      <c r="S56" s="369">
        <v>33.305999999999997</v>
      </c>
      <c r="T56" s="374">
        <v>40.955999999999996</v>
      </c>
      <c r="U56" s="19">
        <v>5.4689999999999985</v>
      </c>
      <c r="V56" s="119">
        <v>49.435999999999993</v>
      </c>
      <c r="W56" s="375">
        <v>54.904999999999994</v>
      </c>
      <c r="X56" s="345">
        <f t="shared" si="32"/>
        <v>4.5737479185710249E-4</v>
      </c>
      <c r="Y56" s="323">
        <f t="shared" si="33"/>
        <v>6.7502301353005042E-4</v>
      </c>
      <c r="Z56" s="399">
        <f t="shared" si="34"/>
        <v>6.199215035521292E-4</v>
      </c>
      <c r="AA56" s="323">
        <f t="shared" si="35"/>
        <v>3.0862743183772136E-4</v>
      </c>
      <c r="AB56" s="323">
        <f t="shared" si="36"/>
        <v>1.0046870083743288E-3</v>
      </c>
      <c r="AC56" s="399">
        <f t="shared" si="37"/>
        <v>8.2038653900263732E-4</v>
      </c>
      <c r="AE56" s="394">
        <f t="shared" si="23"/>
        <v>-0.28509803921568644</v>
      </c>
      <c r="AF56" s="395">
        <f t="shared" si="23"/>
        <v>0.48429712364138583</v>
      </c>
      <c r="AG56" s="386">
        <f t="shared" si="23"/>
        <v>0.34058501806817071</v>
      </c>
      <c r="AI56" s="27">
        <f t="shared" si="24"/>
        <v>2.9220779220779218</v>
      </c>
      <c r="AJ56" s="28">
        <f t="shared" si="24"/>
        <v>3.9160493827160492</v>
      </c>
      <c r="AK56" s="402">
        <f t="shared" si="24"/>
        <v>3.682100152836465</v>
      </c>
      <c r="AL56" s="28">
        <f t="shared" si="24"/>
        <v>4.0631500742942048</v>
      </c>
      <c r="AM56" s="28">
        <f t="shared" si="24"/>
        <v>3.0911023572813101</v>
      </c>
      <c r="AN56" s="402">
        <f t="shared" si="24"/>
        <v>3.1665609320029988</v>
      </c>
      <c r="AO56" s="384">
        <f t="shared" si="38"/>
        <v>0.3905002476473502</v>
      </c>
      <c r="AP56" s="385">
        <f t="shared" si="38"/>
        <v>-0.21065797307759732</v>
      </c>
      <c r="AQ56" s="386">
        <f t="shared" si="38"/>
        <v>-0.14001227545001085</v>
      </c>
    </row>
    <row r="57" spans="1:43" ht="19.5" customHeight="1">
      <c r="A57" s="8" t="s">
        <v>228</v>
      </c>
      <c r="B57" s="19">
        <v>11.12</v>
      </c>
      <c r="C57" s="371">
        <v>15.84</v>
      </c>
      <c r="D57" s="375">
        <v>26.96</v>
      </c>
      <c r="E57" s="19">
        <v>69.86</v>
      </c>
      <c r="F57" s="369">
        <v>113.76</v>
      </c>
      <c r="G57" s="377">
        <v>183.62</v>
      </c>
      <c r="H57" s="345">
        <f t="shared" si="26"/>
        <v>1.54757656746404E-4</v>
      </c>
      <c r="I57" s="323">
        <f t="shared" si="27"/>
        <v>7.5726620589121568E-5</v>
      </c>
      <c r="J57" s="399">
        <f t="shared" si="28"/>
        <v>9.5933586629790119E-5</v>
      </c>
      <c r="K57" s="323">
        <f t="shared" si="29"/>
        <v>9.2861445831177744E-4</v>
      </c>
      <c r="L57" s="323">
        <f t="shared" si="30"/>
        <v>5.4226680394304605E-4</v>
      </c>
      <c r="M57" s="399">
        <f t="shared" si="31"/>
        <v>6.4424365209313054E-4</v>
      </c>
      <c r="N57" s="394">
        <f t="shared" si="22"/>
        <v>5.2823741007194247</v>
      </c>
      <c r="O57" s="395">
        <f t="shared" si="22"/>
        <v>6.1818181818181817</v>
      </c>
      <c r="P57" s="386">
        <f t="shared" si="22"/>
        <v>5.8108308605341241</v>
      </c>
      <c r="R57" s="401">
        <v>4.0920000000000005</v>
      </c>
      <c r="S57" s="369">
        <v>6.33</v>
      </c>
      <c r="T57" s="374">
        <v>10.422000000000001</v>
      </c>
      <c r="U57" s="19">
        <v>17.668999999999997</v>
      </c>
      <c r="V57" s="119">
        <v>33.507000000000005</v>
      </c>
      <c r="W57" s="375">
        <v>51.176000000000002</v>
      </c>
      <c r="X57" s="345">
        <f t="shared" si="32"/>
        <v>2.4465067297768151E-4</v>
      </c>
      <c r="Y57" s="323">
        <f t="shared" si="33"/>
        <v>1.2829206976656515E-4</v>
      </c>
      <c r="Z57" s="399">
        <f t="shared" si="34"/>
        <v>1.5775031521682518E-4</v>
      </c>
      <c r="AA57" s="323">
        <f t="shared" si="35"/>
        <v>9.9709966961797391E-4</v>
      </c>
      <c r="AB57" s="323">
        <f t="shared" si="36"/>
        <v>6.8096220546967081E-4</v>
      </c>
      <c r="AC57" s="399">
        <f t="shared" si="37"/>
        <v>7.6466809070210309E-4</v>
      </c>
      <c r="AE57" s="394">
        <f t="shared" si="23"/>
        <v>3.3179374389051794</v>
      </c>
      <c r="AF57" s="395">
        <f t="shared" si="23"/>
        <v>4.2933649289099538</v>
      </c>
      <c r="AG57" s="386">
        <f t="shared" si="23"/>
        <v>3.9103818844751488</v>
      </c>
      <c r="AI57" s="27">
        <f t="shared" si="24"/>
        <v>3.6798561151079143</v>
      </c>
      <c r="AJ57" s="28">
        <f t="shared" si="24"/>
        <v>3.9962121212121215</v>
      </c>
      <c r="AK57" s="402">
        <f t="shared" si="24"/>
        <v>3.8657270029673589</v>
      </c>
      <c r="AL57" s="28">
        <f t="shared" si="24"/>
        <v>2.5292012596621811</v>
      </c>
      <c r="AM57" s="28">
        <f t="shared" si="24"/>
        <v>2.9454113924050636</v>
      </c>
      <c r="AN57" s="402">
        <f t="shared" si="24"/>
        <v>2.7870602330900773</v>
      </c>
      <c r="AO57" s="384">
        <f t="shared" si="38"/>
        <v>-0.31269017577117669</v>
      </c>
      <c r="AP57" s="385">
        <f t="shared" si="38"/>
        <v>-0.26294918711380405</v>
      </c>
      <c r="AQ57" s="386">
        <f t="shared" si="38"/>
        <v>-0.27903335363549714</v>
      </c>
    </row>
    <row r="58" spans="1:43" ht="19.5" customHeight="1">
      <c r="A58" s="8" t="s">
        <v>173</v>
      </c>
      <c r="B58" s="19">
        <v>7.0200000000000005</v>
      </c>
      <c r="C58" s="371">
        <v>28.03</v>
      </c>
      <c r="D58" s="375">
        <v>35.050000000000004</v>
      </c>
      <c r="E58" s="19">
        <v>13.86</v>
      </c>
      <c r="F58" s="369">
        <v>462.39</v>
      </c>
      <c r="G58" s="377">
        <v>476.25</v>
      </c>
      <c r="H58" s="345">
        <f t="shared" si="26"/>
        <v>9.769772934889894E-5</v>
      </c>
      <c r="I58" s="323">
        <f t="shared" si="27"/>
        <v>1.3400360953996703E-4</v>
      </c>
      <c r="J58" s="399">
        <f t="shared" si="28"/>
        <v>1.2472077935364036E-4</v>
      </c>
      <c r="K58" s="323">
        <f t="shared" si="29"/>
        <v>1.8423413100774743E-4</v>
      </c>
      <c r="L58" s="323">
        <f t="shared" si="30"/>
        <v>2.2041029138117531E-3</v>
      </c>
      <c r="M58" s="399">
        <f t="shared" si="31"/>
        <v>1.6709565369205609E-3</v>
      </c>
      <c r="N58" s="394">
        <f t="shared" si="22"/>
        <v>0.97435897435897412</v>
      </c>
      <c r="O58" s="395">
        <f t="shared" si="22"/>
        <v>15.496254013556904</v>
      </c>
      <c r="P58" s="386">
        <f t="shared" si="22"/>
        <v>12.587731811697573</v>
      </c>
      <c r="R58" s="401">
        <v>1.7820000000000003</v>
      </c>
      <c r="S58" s="369">
        <v>6.1419999999999995</v>
      </c>
      <c r="T58" s="374">
        <v>7.9239999999999995</v>
      </c>
      <c r="U58" s="19">
        <v>4.4409999999999998</v>
      </c>
      <c r="V58" s="119">
        <v>37.533999999999999</v>
      </c>
      <c r="W58" s="375">
        <v>41.975000000000001</v>
      </c>
      <c r="X58" s="345">
        <f t="shared" si="32"/>
        <v>1.0654142210318389E-4</v>
      </c>
      <c r="Y58" s="323">
        <f t="shared" si="33"/>
        <v>1.2448181556180777E-4</v>
      </c>
      <c r="Z58" s="399">
        <f t="shared" si="34"/>
        <v>1.199398865647786E-4</v>
      </c>
      <c r="AA58" s="323">
        <f t="shared" si="35"/>
        <v>2.5061518098213947E-4</v>
      </c>
      <c r="AB58" s="323">
        <f t="shared" si="36"/>
        <v>7.6280285970390131E-4</v>
      </c>
      <c r="AC58" s="399">
        <f t="shared" si="37"/>
        <v>6.2718741416329488E-4</v>
      </c>
      <c r="AE58" s="394">
        <f t="shared" si="23"/>
        <v>1.4921436588103252</v>
      </c>
      <c r="AF58" s="395">
        <f t="shared" si="23"/>
        <v>5.111038749592967</v>
      </c>
      <c r="AG58" s="386">
        <f t="shared" si="23"/>
        <v>4.2971983846542159</v>
      </c>
      <c r="AI58" s="27">
        <f t="shared" si="24"/>
        <v>2.5384615384615388</v>
      </c>
      <c r="AJ58" s="28">
        <f t="shared" si="24"/>
        <v>2.1912236889047447</v>
      </c>
      <c r="AK58" s="402">
        <f t="shared" si="24"/>
        <v>2.2607703281027098</v>
      </c>
      <c r="AL58" s="28">
        <f t="shared" si="24"/>
        <v>3.2041847041847045</v>
      </c>
      <c r="AM58" s="28">
        <f t="shared" si="24"/>
        <v>0.8117390081965441</v>
      </c>
      <c r="AN58" s="402">
        <f t="shared" si="24"/>
        <v>0.88136482939632554</v>
      </c>
      <c r="AO58" s="384">
        <f t="shared" si="38"/>
        <v>0.2622545804363986</v>
      </c>
      <c r="AP58" s="385">
        <f t="shared" si="38"/>
        <v>-0.6295499120848399</v>
      </c>
      <c r="AQ58" s="386">
        <f t="shared" si="38"/>
        <v>-0.61014844434198368</v>
      </c>
    </row>
    <row r="59" spans="1:43" ht="19.5" customHeight="1">
      <c r="A59" s="8" t="s">
        <v>164</v>
      </c>
      <c r="B59" s="19">
        <v>4.419999999999999</v>
      </c>
      <c r="C59" s="371">
        <v>280.75</v>
      </c>
      <c r="D59" s="375">
        <v>285.17</v>
      </c>
      <c r="E59" s="19">
        <v>7.34</v>
      </c>
      <c r="F59" s="369">
        <v>126</v>
      </c>
      <c r="G59" s="377">
        <v>133.34</v>
      </c>
      <c r="H59" s="345">
        <f t="shared" si="26"/>
        <v>6.1513385145603024E-5</v>
      </c>
      <c r="I59" s="323">
        <f t="shared" si="27"/>
        <v>1.3421874198482247E-3</v>
      </c>
      <c r="J59" s="399">
        <f t="shared" si="28"/>
        <v>1.014739647597079E-3</v>
      </c>
      <c r="K59" s="323">
        <f t="shared" si="29"/>
        <v>9.756699290020679E-5</v>
      </c>
      <c r="L59" s="323">
        <f t="shared" si="30"/>
        <v>6.0061196639261429E-4</v>
      </c>
      <c r="M59" s="399">
        <f t="shared" si="31"/>
        <v>4.678327446361944E-4</v>
      </c>
      <c r="N59" s="394">
        <f t="shared" si="22"/>
        <v>0.66063348416289625</v>
      </c>
      <c r="O59" s="395">
        <f t="shared" si="22"/>
        <v>-0.55120213713268029</v>
      </c>
      <c r="P59" s="386">
        <f t="shared" si="22"/>
        <v>-0.53241925868780027</v>
      </c>
      <c r="R59" s="401">
        <v>2.8129999999999997</v>
      </c>
      <c r="S59" s="369">
        <v>61.471999999999987</v>
      </c>
      <c r="T59" s="374">
        <v>64.284999999999982</v>
      </c>
      <c r="U59" s="19">
        <v>2.7889999999999997</v>
      </c>
      <c r="V59" s="119">
        <v>33.646000000000001</v>
      </c>
      <c r="W59" s="375">
        <v>36.435000000000002</v>
      </c>
      <c r="X59" s="345">
        <f t="shared" si="32"/>
        <v>1.6818239078353323E-4</v>
      </c>
      <c r="Y59" s="323">
        <f t="shared" si="33"/>
        <v>1.2458720557172657E-3</v>
      </c>
      <c r="Z59" s="399">
        <f t="shared" si="34"/>
        <v>9.7303579099151819E-4</v>
      </c>
      <c r="AA59" s="323">
        <f t="shared" si="35"/>
        <v>1.5738926812861674E-4</v>
      </c>
      <c r="AB59" s="323">
        <f t="shared" si="36"/>
        <v>6.8378710016511594E-4</v>
      </c>
      <c r="AC59" s="399">
        <f t="shared" si="37"/>
        <v>5.4440913484311252E-4</v>
      </c>
      <c r="AE59" s="394">
        <f t="shared" si="23"/>
        <v>-8.5318165659438398E-3</v>
      </c>
      <c r="AF59" s="395">
        <f t="shared" si="23"/>
        <v>-0.45266137428422681</v>
      </c>
      <c r="AG59" s="386">
        <f t="shared" si="23"/>
        <v>-0.43322703585595379</v>
      </c>
      <c r="AI59" s="27">
        <f t="shared" si="24"/>
        <v>6.3642533936651589</v>
      </c>
      <c r="AJ59" s="28">
        <f t="shared" si="24"/>
        <v>2.1895636687444342</v>
      </c>
      <c r="AK59" s="402">
        <f t="shared" si="24"/>
        <v>2.2542693831749476</v>
      </c>
      <c r="AL59" s="28">
        <f t="shared" si="24"/>
        <v>3.7997275204359671</v>
      </c>
      <c r="AM59" s="28">
        <f t="shared" si="24"/>
        <v>2.6703174603174604</v>
      </c>
      <c r="AN59" s="402">
        <f t="shared" si="24"/>
        <v>2.7324883755812213</v>
      </c>
      <c r="AO59" s="384">
        <f t="shared" si="38"/>
        <v>-0.40295785139257118</v>
      </c>
      <c r="AP59" s="385">
        <f t="shared" si="38"/>
        <v>0.21956602515637547</v>
      </c>
      <c r="AQ59" s="386">
        <f t="shared" si="38"/>
        <v>0.21213923942521132</v>
      </c>
    </row>
    <row r="60" spans="1:43" ht="19.5" customHeight="1">
      <c r="A60" s="8" t="s">
        <v>171</v>
      </c>
      <c r="B60" s="19">
        <v>10.88</v>
      </c>
      <c r="C60" s="371">
        <v>130.77000000000001</v>
      </c>
      <c r="D60" s="375">
        <v>141.65</v>
      </c>
      <c r="E60" s="19">
        <v>3.92</v>
      </c>
      <c r="F60" s="369">
        <v>87.73</v>
      </c>
      <c r="G60" s="377">
        <v>91.65</v>
      </c>
      <c r="H60" s="345">
        <f t="shared" si="26"/>
        <v>1.5141756343533055E-4</v>
      </c>
      <c r="I60" s="323">
        <f t="shared" si="27"/>
        <v>6.2517488474996387E-4</v>
      </c>
      <c r="J60" s="399">
        <f t="shared" si="28"/>
        <v>5.0404275022662356E-4</v>
      </c>
      <c r="K60" s="323">
        <f t="shared" si="29"/>
        <v>5.2106622911282104E-5</v>
      </c>
      <c r="L60" s="323">
        <f t="shared" si="30"/>
        <v>4.1818799850495281E-4</v>
      </c>
      <c r="M60" s="399">
        <f t="shared" si="31"/>
        <v>3.2156045482156309E-4</v>
      </c>
      <c r="N60" s="394">
        <f t="shared" si="22"/>
        <v>-0.63970588235294124</v>
      </c>
      <c r="O60" s="395">
        <f t="shared" si="22"/>
        <v>-0.32912747572073109</v>
      </c>
      <c r="P60" s="386">
        <f t="shared" si="22"/>
        <v>-0.35298270384751146</v>
      </c>
      <c r="R60" s="401">
        <v>6.2460000000000013</v>
      </c>
      <c r="S60" s="369">
        <v>38.580000000000005</v>
      </c>
      <c r="T60" s="374">
        <v>44.826000000000008</v>
      </c>
      <c r="U60" s="19">
        <v>2.2639999999999998</v>
      </c>
      <c r="V60" s="119">
        <v>33.692</v>
      </c>
      <c r="W60" s="375">
        <v>35.956000000000003</v>
      </c>
      <c r="X60" s="345">
        <f t="shared" si="32"/>
        <v>3.7343306535156379E-4</v>
      </c>
      <c r="Y60" s="323">
        <f t="shared" si="33"/>
        <v>7.8191280435925504E-4</v>
      </c>
      <c r="Z60" s="399">
        <f t="shared" si="34"/>
        <v>6.7849890902987973E-4</v>
      </c>
      <c r="AA60" s="323">
        <f t="shared" si="35"/>
        <v>1.277623890438108E-4</v>
      </c>
      <c r="AB60" s="323">
        <f t="shared" si="36"/>
        <v>6.8472195740245756E-4</v>
      </c>
      <c r="AC60" s="399">
        <f t="shared" si="37"/>
        <v>5.3725195148672858E-4</v>
      </c>
      <c r="AE60" s="394">
        <f t="shared" si="23"/>
        <v>-0.63752801793147629</v>
      </c>
      <c r="AF60" s="395">
        <f t="shared" si="23"/>
        <v>-0.12669777086573367</v>
      </c>
      <c r="AG60" s="386">
        <f t="shared" si="23"/>
        <v>-0.19787623254361314</v>
      </c>
      <c r="AI60" s="27">
        <f t="shared" si="24"/>
        <v>5.740808823529413</v>
      </c>
      <c r="AJ60" s="28">
        <f t="shared" si="24"/>
        <v>2.950217939894471</v>
      </c>
      <c r="AK60" s="402">
        <f t="shared" si="24"/>
        <v>3.1645605365337106</v>
      </c>
      <c r="AL60" s="28">
        <f t="shared" si="24"/>
        <v>5.7755102040816322</v>
      </c>
      <c r="AM60" s="28">
        <f t="shared" si="24"/>
        <v>3.8404194688248032</v>
      </c>
      <c r="AN60" s="402">
        <f t="shared" si="24"/>
        <v>3.9231860338243321</v>
      </c>
      <c r="AO60" s="384">
        <f t="shared" si="38"/>
        <v>6.0446849248822349E-3</v>
      </c>
      <c r="AP60" s="385">
        <f t="shared" si="38"/>
        <v>0.30174093814986924</v>
      </c>
      <c r="AQ60" s="386">
        <f t="shared" si="38"/>
        <v>0.23972538636330812</v>
      </c>
    </row>
    <row r="61" spans="1:43" ht="19.5" customHeight="1">
      <c r="A61" s="8" t="s">
        <v>233</v>
      </c>
      <c r="B61" s="19">
        <v>31.51</v>
      </c>
      <c r="C61" s="371">
        <v>27.43</v>
      </c>
      <c r="D61" s="375">
        <v>58.94</v>
      </c>
      <c r="E61" s="19">
        <v>31.96</v>
      </c>
      <c r="F61" s="369">
        <v>11.819999999999999</v>
      </c>
      <c r="G61" s="377">
        <v>43.78</v>
      </c>
      <c r="H61" s="345">
        <f t="shared" si="26"/>
        <v>4.3852641763302073E-4</v>
      </c>
      <c r="I61" s="323">
        <f t="shared" si="27"/>
        <v>1.3113517694189421E-4</v>
      </c>
      <c r="J61" s="399">
        <f t="shared" si="28"/>
        <v>2.0973017789168507E-4</v>
      </c>
      <c r="K61" s="323">
        <f t="shared" si="29"/>
        <v>4.2482848679708575E-4</v>
      </c>
      <c r="L61" s="323">
        <f t="shared" si="30"/>
        <v>5.6343122561592852E-5</v>
      </c>
      <c r="M61" s="399">
        <f t="shared" si="31"/>
        <v>1.5360520144122239E-4</v>
      </c>
      <c r="N61" s="394">
        <f t="shared" si="22"/>
        <v>1.4281180577594392E-2</v>
      </c>
      <c r="O61" s="395">
        <f t="shared" si="22"/>
        <v>-0.56908494349252647</v>
      </c>
      <c r="P61" s="386">
        <f t="shared" si="22"/>
        <v>-0.25721072276891749</v>
      </c>
      <c r="R61" s="401">
        <v>12.212</v>
      </c>
      <c r="S61" s="369">
        <v>10.688000000000001</v>
      </c>
      <c r="T61" s="374">
        <v>22.9</v>
      </c>
      <c r="U61" s="19">
        <v>13.275</v>
      </c>
      <c r="V61" s="119">
        <v>4.8069999999999995</v>
      </c>
      <c r="W61" s="375">
        <v>18.082000000000001</v>
      </c>
      <c r="X61" s="345">
        <f t="shared" si="32"/>
        <v>7.3012561544561253E-4</v>
      </c>
      <c r="Y61" s="323">
        <f t="shared" si="33"/>
        <v>2.1661700500237734E-4</v>
      </c>
      <c r="Z61" s="399">
        <f t="shared" si="34"/>
        <v>3.4662082311123549E-4</v>
      </c>
      <c r="AA61" s="323">
        <f t="shared" si="35"/>
        <v>7.4913679971580765E-4</v>
      </c>
      <c r="AB61" s="323">
        <f t="shared" si="36"/>
        <v>9.7692581302196753E-5</v>
      </c>
      <c r="AC61" s="399">
        <f t="shared" si="37"/>
        <v>2.701799362215771E-4</v>
      </c>
      <c r="AE61" s="394">
        <f t="shared" si="23"/>
        <v>8.704552898788083E-2</v>
      </c>
      <c r="AF61" s="395">
        <f t="shared" si="23"/>
        <v>-0.55024326347305397</v>
      </c>
      <c r="AG61" s="386">
        <f t="shared" si="23"/>
        <v>-0.21039301310043659</v>
      </c>
      <c r="AI61" s="27">
        <f t="shared" si="24"/>
        <v>3.8755950491907325</v>
      </c>
      <c r="AJ61" s="28">
        <f t="shared" si="24"/>
        <v>3.8964637258476125</v>
      </c>
      <c r="AK61" s="402">
        <f t="shared" si="24"/>
        <v>3.8853070919579231</v>
      </c>
      <c r="AL61" s="28">
        <f t="shared" si="24"/>
        <v>4.1536295369211516</v>
      </c>
      <c r="AM61" s="28">
        <f t="shared" si="24"/>
        <v>4.0668358714043995</v>
      </c>
      <c r="AN61" s="402">
        <f t="shared" si="24"/>
        <v>4.1301964367290998</v>
      </c>
      <c r="AO61" s="384">
        <f t="shared" si="38"/>
        <v>7.1739819099127952E-2</v>
      </c>
      <c r="AP61" s="385">
        <f t="shared" si="38"/>
        <v>4.3724812430975563E-2</v>
      </c>
      <c r="AQ61" s="386">
        <f t="shared" si="38"/>
        <v>6.3029598169489748E-2</v>
      </c>
    </row>
    <row r="62" spans="1:43" ht="19.5" customHeight="1" thickBot="1">
      <c r="A62" s="8" t="s">
        <v>17</v>
      </c>
      <c r="B62" s="19">
        <f t="shared" ref="B62:G62" si="39">B63-SUM(B40:B61)</f>
        <v>15.160000000003492</v>
      </c>
      <c r="C62" s="371">
        <f t="shared" si="39"/>
        <v>98.710000000020955</v>
      </c>
      <c r="D62" s="376">
        <f t="shared" si="39"/>
        <v>113.86999999993714</v>
      </c>
      <c r="E62" s="21">
        <f t="shared" si="39"/>
        <v>5.4899999999761349</v>
      </c>
      <c r="F62" s="119">
        <f t="shared" si="39"/>
        <v>30.760000000009313</v>
      </c>
      <c r="G62" s="375">
        <f t="shared" si="39"/>
        <v>36.25</v>
      </c>
      <c r="H62" s="345">
        <f t="shared" si="26"/>
        <v>2.1098256081618933E-4</v>
      </c>
      <c r="I62" s="323">
        <f t="shared" si="27"/>
        <v>4.7190496959304148E-4</v>
      </c>
      <c r="J62" s="399">
        <f t="shared" si="28"/>
        <v>4.0519130228220215E-4</v>
      </c>
      <c r="K62" s="323">
        <f t="shared" si="29"/>
        <v>7.2975857087167147E-5</v>
      </c>
      <c r="L62" s="323">
        <f t="shared" si="30"/>
        <v>1.4662558798605085E-4</v>
      </c>
      <c r="M62" s="399">
        <f t="shared" si="31"/>
        <v>1.2718566816455714E-4</v>
      </c>
      <c r="N62" s="396">
        <f t="shared" si="22"/>
        <v>-0.63786279683543068</v>
      </c>
      <c r="O62" s="397">
        <f t="shared" si="22"/>
        <v>-0.6883801033329674</v>
      </c>
      <c r="P62" s="388">
        <f t="shared" si="22"/>
        <v>-0.6816545183101782</v>
      </c>
      <c r="R62" s="19">
        <f t="shared" ref="R62:W62" si="40">R63-SUM(R40:R61)</f>
        <v>6.1019999999989523</v>
      </c>
      <c r="S62" s="119">
        <f t="shared" si="40"/>
        <v>31.631000000001222</v>
      </c>
      <c r="T62" s="375">
        <f t="shared" si="40"/>
        <v>37.733000000007451</v>
      </c>
      <c r="U62" s="119">
        <f t="shared" si="40"/>
        <v>3.3320000000021537</v>
      </c>
      <c r="V62" s="123">
        <f t="shared" si="40"/>
        <v>12.47000000000844</v>
      </c>
      <c r="W62" s="376">
        <f t="shared" si="40"/>
        <v>15.801999999996042</v>
      </c>
      <c r="X62" s="345">
        <f t="shared" si="32"/>
        <v>3.648236575047791E-4</v>
      </c>
      <c r="Y62" s="323">
        <f t="shared" si="33"/>
        <v>6.4107526995045485E-4</v>
      </c>
      <c r="Z62" s="399">
        <f t="shared" si="34"/>
        <v>5.7113727154842057E-4</v>
      </c>
      <c r="AA62" s="323">
        <f t="shared" si="35"/>
        <v>1.8803192592502333E-4</v>
      </c>
      <c r="AB62" s="323">
        <f t="shared" si="36"/>
        <v>2.5342760325342586E-4</v>
      </c>
      <c r="AC62" s="399">
        <f t="shared" si="37"/>
        <v>2.3611234112223711E-4</v>
      </c>
      <c r="AE62" s="396">
        <f t="shared" si="23"/>
        <v>-0.45394952474553824</v>
      </c>
      <c r="AF62" s="397">
        <f t="shared" si="23"/>
        <v>-0.6057664948939977</v>
      </c>
      <c r="AG62" s="388">
        <f t="shared" si="23"/>
        <v>-0.58121538176151055</v>
      </c>
      <c r="AI62" s="27">
        <f t="shared" si="24"/>
        <v>4.0250659630590677</v>
      </c>
      <c r="AJ62" s="28">
        <f t="shared" si="24"/>
        <v>3.2044372404006189</v>
      </c>
      <c r="AK62" s="402">
        <f t="shared" si="24"/>
        <v>3.3136910512012192</v>
      </c>
      <c r="AL62" s="28">
        <f t="shared" si="24"/>
        <v>6.0692167577716543</v>
      </c>
      <c r="AM62" s="28">
        <f t="shared" si="24"/>
        <v>4.0539661898584729</v>
      </c>
      <c r="AN62" s="402">
        <f t="shared" si="24"/>
        <v>4.3591724137920114</v>
      </c>
      <c r="AO62" s="387">
        <f t="shared" si="38"/>
        <v>0.50785522857842136</v>
      </c>
      <c r="AP62" s="385">
        <f t="shared" si="38"/>
        <v>0.26511018494830807</v>
      </c>
      <c r="AQ62" s="386">
        <f t="shared" si="38"/>
        <v>0.31550357182870237</v>
      </c>
    </row>
    <row r="63" spans="1:43" ht="25.5" customHeight="1" thickBot="1">
      <c r="A63" s="12" t="s">
        <v>18</v>
      </c>
      <c r="B63" s="17">
        <v>71854.279999999984</v>
      </c>
      <c r="C63" s="372">
        <v>209173.46999999997</v>
      </c>
      <c r="D63" s="18">
        <v>281027.75</v>
      </c>
      <c r="E63" s="17">
        <v>75230.359999999986</v>
      </c>
      <c r="F63" s="373">
        <v>209786.03000000006</v>
      </c>
      <c r="G63" s="378">
        <v>285016.39</v>
      </c>
      <c r="H63" s="334">
        <f t="shared" ref="H63:M63" si="41">SUM(H40:H62)</f>
        <v>1</v>
      </c>
      <c r="I63" s="338">
        <f t="shared" si="41"/>
        <v>1.0000000000000002</v>
      </c>
      <c r="J63" s="335">
        <f t="shared" si="41"/>
        <v>1</v>
      </c>
      <c r="K63" s="338">
        <f t="shared" si="41"/>
        <v>1.0000000000000002</v>
      </c>
      <c r="L63" s="338">
        <f t="shared" si="41"/>
        <v>1</v>
      </c>
      <c r="M63" s="335">
        <f t="shared" si="41"/>
        <v>1.0000000000000002</v>
      </c>
      <c r="N63" s="389">
        <f t="shared" si="22"/>
        <v>4.6985092606870497E-2</v>
      </c>
      <c r="O63" s="390">
        <f t="shared" si="22"/>
        <v>2.9284784537928501E-3</v>
      </c>
      <c r="P63" s="391">
        <f t="shared" si="22"/>
        <v>1.4193046772071491E-2</v>
      </c>
      <c r="R63" s="17">
        <v>16725.888999999999</v>
      </c>
      <c r="S63" s="372">
        <v>49340.540000000008</v>
      </c>
      <c r="T63" s="18">
        <v>66066.429000000004</v>
      </c>
      <c r="U63" s="17">
        <v>17720.395</v>
      </c>
      <c r="V63" s="373">
        <v>49205.374000000011</v>
      </c>
      <c r="W63" s="378">
        <v>66925.769</v>
      </c>
      <c r="X63" s="334">
        <f t="shared" ref="X63:AC63" si="42">SUM(X40:X62)</f>
        <v>0.99999999999999989</v>
      </c>
      <c r="Y63" s="338">
        <f t="shared" si="42"/>
        <v>1</v>
      </c>
      <c r="Z63" s="335">
        <f t="shared" si="42"/>
        <v>1</v>
      </c>
      <c r="AA63" s="338">
        <f t="shared" si="42"/>
        <v>0.99999999999999989</v>
      </c>
      <c r="AB63" s="338">
        <f t="shared" si="42"/>
        <v>1</v>
      </c>
      <c r="AC63" s="335">
        <f t="shared" si="42"/>
        <v>0.99999999999999967</v>
      </c>
      <c r="AE63" s="389">
        <f t="shared" si="23"/>
        <v>5.9459081666750346E-2</v>
      </c>
      <c r="AF63" s="390">
        <f t="shared" si="23"/>
        <v>-2.7394511693629095E-3</v>
      </c>
      <c r="AG63" s="391">
        <f t="shared" si="23"/>
        <v>1.3007211272157549E-2</v>
      </c>
      <c r="AI63" s="403">
        <f t="shared" si="24"/>
        <v>2.3277512487773873</v>
      </c>
      <c r="AJ63" s="404">
        <f t="shared" si="24"/>
        <v>2.3588335557085713</v>
      </c>
      <c r="AK63" s="405">
        <f t="shared" si="24"/>
        <v>2.3508863092701699</v>
      </c>
      <c r="AL63" s="404">
        <f t="shared" si="24"/>
        <v>2.355484541081553</v>
      </c>
      <c r="AM63" s="404">
        <f t="shared" si="24"/>
        <v>2.345502891684446</v>
      </c>
      <c r="AN63" s="405">
        <f t="shared" si="24"/>
        <v>2.3481375579839461</v>
      </c>
      <c r="AO63" s="389">
        <f t="shared" si="38"/>
        <v>1.1914199302323313E-2</v>
      </c>
      <c r="AP63" s="390">
        <f t="shared" si="38"/>
        <v>-5.6513796795301646E-3</v>
      </c>
      <c r="AQ63" s="391">
        <f t="shared" si="38"/>
        <v>-1.1692404160017498E-3</v>
      </c>
    </row>
    <row r="64" spans="1:43" ht="20.100000000000001" customHeight="1"/>
    <row r="65" spans="1:43" ht="20.100000000000001" customHeight="1" thickBot="1"/>
    <row r="66" spans="1:43" ht="15" customHeight="1">
      <c r="A66" s="464" t="s">
        <v>15</v>
      </c>
      <c r="B66" s="430" t="s">
        <v>211</v>
      </c>
      <c r="C66" s="474"/>
      <c r="D66" s="474"/>
      <c r="E66" s="474"/>
      <c r="F66" s="474"/>
      <c r="G66" s="484"/>
      <c r="H66" s="478" t="s">
        <v>213</v>
      </c>
      <c r="I66" s="474"/>
      <c r="J66" s="474"/>
      <c r="K66" s="474"/>
      <c r="L66" s="474"/>
      <c r="M66" s="484"/>
      <c r="N66" s="486" t="s">
        <v>206</v>
      </c>
      <c r="O66" s="480"/>
      <c r="P66" s="487"/>
      <c r="R66" s="478" t="s">
        <v>212</v>
      </c>
      <c r="S66" s="474"/>
      <c r="T66" s="474"/>
      <c r="U66" s="474"/>
      <c r="V66" s="474"/>
      <c r="W66" s="484"/>
      <c r="X66" s="474" t="s">
        <v>214</v>
      </c>
      <c r="Y66" s="474"/>
      <c r="Z66" s="474"/>
      <c r="AA66" s="474"/>
      <c r="AB66" s="474"/>
      <c r="AC66" s="431"/>
      <c r="AE66" s="480" t="s">
        <v>206</v>
      </c>
      <c r="AF66" s="480"/>
      <c r="AG66" s="480"/>
      <c r="AI66" s="488" t="s">
        <v>217</v>
      </c>
      <c r="AJ66" s="489"/>
      <c r="AK66" s="489"/>
      <c r="AL66" s="489"/>
      <c r="AM66" s="489"/>
      <c r="AN66" s="490"/>
      <c r="AO66" s="480" t="s">
        <v>206</v>
      </c>
      <c r="AP66" s="480"/>
      <c r="AQ66" s="480"/>
    </row>
    <row r="67" spans="1:43" ht="15" customHeight="1">
      <c r="A67" s="465"/>
      <c r="B67" s="472">
        <v>2024</v>
      </c>
      <c r="C67" s="470"/>
      <c r="D67" s="471"/>
      <c r="E67" s="494">
        <v>2025</v>
      </c>
      <c r="F67" s="476"/>
      <c r="G67" s="485"/>
      <c r="H67" s="470">
        <f>R67</f>
        <v>2024</v>
      </c>
      <c r="I67" s="470"/>
      <c r="J67" s="471"/>
      <c r="K67" s="472">
        <v>2025</v>
      </c>
      <c r="L67" s="470"/>
      <c r="M67" s="471"/>
      <c r="N67" s="472" t="s">
        <v>215</v>
      </c>
      <c r="O67" s="470"/>
      <c r="P67" s="473"/>
      <c r="R67" s="469">
        <v>2024</v>
      </c>
      <c r="S67" s="470"/>
      <c r="T67" s="471"/>
      <c r="U67" s="475">
        <v>2025</v>
      </c>
      <c r="V67" s="476"/>
      <c r="W67" s="485"/>
      <c r="X67" s="470">
        <f>H67</f>
        <v>2024</v>
      </c>
      <c r="Y67" s="470"/>
      <c r="Z67" s="471"/>
      <c r="AA67" s="472">
        <v>2025</v>
      </c>
      <c r="AB67" s="470"/>
      <c r="AC67" s="473"/>
      <c r="AE67" s="469" t="s">
        <v>216</v>
      </c>
      <c r="AF67" s="470"/>
      <c r="AG67" s="473"/>
      <c r="AI67" s="491">
        <v>2024</v>
      </c>
      <c r="AJ67" s="492"/>
      <c r="AK67" s="492"/>
      <c r="AL67" s="492">
        <v>2025</v>
      </c>
      <c r="AM67" s="492"/>
      <c r="AN67" s="493"/>
      <c r="AO67" s="470" t="s">
        <v>217</v>
      </c>
      <c r="AP67" s="470"/>
      <c r="AQ67" s="473"/>
    </row>
    <row r="68" spans="1:43" ht="19.5" customHeight="1" thickBot="1">
      <c r="A68" s="46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147</v>
      </c>
      <c r="B69" s="39">
        <v>28098.359999999997</v>
      </c>
      <c r="C69" s="370">
        <v>95833.04</v>
      </c>
      <c r="D69" s="375">
        <v>123931.4</v>
      </c>
      <c r="E69" s="39">
        <v>30581.829999999998</v>
      </c>
      <c r="F69" s="379">
        <v>97088.4</v>
      </c>
      <c r="G69" s="377">
        <v>127670.23</v>
      </c>
      <c r="H69" s="345">
        <f t="shared" ref="H69:H96" si="43">B69/$B$97</f>
        <v>0.33007786298173331</v>
      </c>
      <c r="I69" s="323">
        <f t="shared" ref="I69:I96" si="44">C69/$C$97</f>
        <v>0.23779360145334602</v>
      </c>
      <c r="J69" s="398">
        <f t="shared" ref="J69:J96" si="45">D69/$D$97</f>
        <v>0.25388714070730189</v>
      </c>
      <c r="K69" s="323">
        <f t="shared" ref="K69:K96" si="46">E69/$E$97</f>
        <v>0.35554057884309043</v>
      </c>
      <c r="L69" s="323">
        <f t="shared" ref="L69:L96" si="47">F69/$F$97</f>
        <v>0.24193491113511267</v>
      </c>
      <c r="M69" s="399">
        <f t="shared" ref="M69:M96" si="48">G69/$G$97</f>
        <v>0.26198723867733187</v>
      </c>
      <c r="N69" s="392">
        <f t="shared" ref="N69:P97" si="49">(E69-B69)/B69</f>
        <v>8.8384873707931758E-2</v>
      </c>
      <c r="O69" s="393">
        <f t="shared" si="49"/>
        <v>1.3099448791356308E-2</v>
      </c>
      <c r="P69" s="382">
        <f t="shared" si="49"/>
        <v>3.0168544856267274E-2</v>
      </c>
      <c r="R69" s="401">
        <v>7181.2969999999996</v>
      </c>
      <c r="S69" s="369">
        <v>24040.323000000004</v>
      </c>
      <c r="T69" s="374">
        <v>31221.620000000003</v>
      </c>
      <c r="U69" s="39">
        <v>7525.869999999999</v>
      </c>
      <c r="V69" s="112">
        <v>24033.832999999999</v>
      </c>
      <c r="W69" s="380">
        <v>31559.702999999998</v>
      </c>
      <c r="X69" s="345">
        <f t="shared" ref="X69:X96" si="50">R69/$R$97</f>
        <v>0.30903424531028428</v>
      </c>
      <c r="Y69" s="323">
        <f t="shared" ref="Y69:Y96" si="51">S69/$S$97</f>
        <v>0.2221200325702683</v>
      </c>
      <c r="Z69" s="398">
        <f t="shared" ref="Z69:Z96" si="52">T69/$T$97</f>
        <v>0.23748258640137268</v>
      </c>
      <c r="AA69" s="323">
        <f t="shared" ref="AA69:AA96" si="53">U69/$U$97</f>
        <v>0.32923596774779179</v>
      </c>
      <c r="AB69" s="323">
        <f t="shared" ref="AB69:AB96" si="54">V69/$V$97</f>
        <v>0.23162663677800685</v>
      </c>
      <c r="AC69" s="399">
        <f t="shared" ref="AC69:AC96" si="55">W69/$W$97</f>
        <v>0.24924800198717925</v>
      </c>
      <c r="AE69" s="392">
        <f t="shared" ref="AE69:AG97" si="56">(U69-R69)/R69</f>
        <v>4.7982001022934914E-2</v>
      </c>
      <c r="AF69" s="393">
        <f t="shared" si="56"/>
        <v>-2.6996309492202902E-4</v>
      </c>
      <c r="AG69" s="382">
        <f t="shared" si="56"/>
        <v>1.0828490001479585E-2</v>
      </c>
      <c r="AI69" s="27">
        <f t="shared" ref="AI69:AN97" si="57">(R69/B69)*10</f>
        <v>2.5557708706130895</v>
      </c>
      <c r="AJ69" s="28">
        <f t="shared" si="57"/>
        <v>2.5085631218627737</v>
      </c>
      <c r="AK69" s="406">
        <f t="shared" si="57"/>
        <v>2.5192663037777354</v>
      </c>
      <c r="AL69" s="28">
        <f t="shared" si="57"/>
        <v>2.4608958979890998</v>
      </c>
      <c r="AM69" s="28">
        <f t="shared" si="57"/>
        <v>2.4754587571738744</v>
      </c>
      <c r="AN69" s="402">
        <f t="shared" si="57"/>
        <v>2.4719704037503494</v>
      </c>
      <c r="AO69" s="383">
        <f t="shared" ref="AO69:AQ82" si="58">(AL69-AI69)/AI69</f>
        <v>-3.7121861632780355E-2</v>
      </c>
      <c r="AP69" s="381">
        <f t="shared" si="58"/>
        <v>-1.3196544428316855E-2</v>
      </c>
      <c r="AQ69" s="382">
        <f t="shared" si="58"/>
        <v>-1.8773680240339832E-2</v>
      </c>
    </row>
    <row r="70" spans="1:43" ht="19.5" customHeight="1">
      <c r="A70" s="8" t="s">
        <v>148</v>
      </c>
      <c r="B70" s="19">
        <v>8607.8799999999992</v>
      </c>
      <c r="C70" s="371">
        <v>74222.559999999983</v>
      </c>
      <c r="D70" s="375">
        <v>82830.439999999988</v>
      </c>
      <c r="E70" s="19">
        <v>9648.4900000000016</v>
      </c>
      <c r="F70" s="369">
        <v>75372.949999999983</v>
      </c>
      <c r="G70" s="377">
        <v>85021.439999999988</v>
      </c>
      <c r="H70" s="345">
        <f t="shared" si="43"/>
        <v>0.1011187355846819</v>
      </c>
      <c r="I70" s="323">
        <f t="shared" si="44"/>
        <v>0.18417082304273202</v>
      </c>
      <c r="J70" s="399">
        <f t="shared" si="45"/>
        <v>0.16968729131703286</v>
      </c>
      <c r="K70" s="323">
        <f t="shared" si="46"/>
        <v>0.11217215318905933</v>
      </c>
      <c r="L70" s="323">
        <f t="shared" si="47"/>
        <v>0.18782210810190803</v>
      </c>
      <c r="M70" s="399">
        <f t="shared" si="48"/>
        <v>0.17446927364327963</v>
      </c>
      <c r="N70" s="394">
        <f t="shared" si="49"/>
        <v>0.12089039345344063</v>
      </c>
      <c r="O70" s="395">
        <f t="shared" si="49"/>
        <v>1.5499195931802941E-2</v>
      </c>
      <c r="P70" s="386">
        <f t="shared" si="49"/>
        <v>2.6451628169547336E-2</v>
      </c>
      <c r="R70" s="401">
        <v>2299.9079999999999</v>
      </c>
      <c r="S70" s="369">
        <v>18862.813999999998</v>
      </c>
      <c r="T70" s="374">
        <v>21162.721999999998</v>
      </c>
      <c r="U70" s="19">
        <v>2491.9749999999999</v>
      </c>
      <c r="V70" s="119">
        <v>18562.996999999999</v>
      </c>
      <c r="W70" s="375">
        <v>21054.971999999998</v>
      </c>
      <c r="X70" s="345">
        <f t="shared" si="50"/>
        <v>9.8972418640126611E-2</v>
      </c>
      <c r="Y70" s="323">
        <f t="shared" si="51"/>
        <v>0.17428255269477502</v>
      </c>
      <c r="Z70" s="399">
        <f t="shared" si="52"/>
        <v>0.16097108208520985</v>
      </c>
      <c r="AA70" s="323">
        <f t="shared" si="53"/>
        <v>0.10901700411092718</v>
      </c>
      <c r="AB70" s="323">
        <f t="shared" si="54"/>
        <v>0.1789013247961834</v>
      </c>
      <c r="AC70" s="399">
        <f t="shared" si="55"/>
        <v>0.16628514225548965</v>
      </c>
      <c r="AE70" s="394">
        <f t="shared" si="56"/>
        <v>8.3510731733617172E-2</v>
      </c>
      <c r="AF70" s="395">
        <f t="shared" si="56"/>
        <v>-1.5894606181240993E-2</v>
      </c>
      <c r="AG70" s="386">
        <f t="shared" si="56"/>
        <v>-5.091500044275968E-3</v>
      </c>
      <c r="AI70" s="27">
        <f t="shared" si="57"/>
        <v>2.6718634553455671</v>
      </c>
      <c r="AJ70" s="28">
        <f t="shared" si="57"/>
        <v>2.5413855302215396</v>
      </c>
      <c r="AK70" s="402">
        <f t="shared" si="57"/>
        <v>2.554945017797805</v>
      </c>
      <c r="AL70" s="28">
        <f t="shared" si="57"/>
        <v>2.5827616549325327</v>
      </c>
      <c r="AM70" s="28">
        <f t="shared" si="57"/>
        <v>2.4628194863011204</v>
      </c>
      <c r="AN70" s="402">
        <f t="shared" si="57"/>
        <v>2.4764308861388376</v>
      </c>
      <c r="AO70" s="384">
        <f t="shared" si="58"/>
        <v>-3.3348186350904058E-2</v>
      </c>
      <c r="AP70" s="385">
        <f t="shared" si="58"/>
        <v>-3.0914649897125366E-2</v>
      </c>
      <c r="AQ70" s="386">
        <f t="shared" si="58"/>
        <v>-3.0730262730523067E-2</v>
      </c>
    </row>
    <row r="71" spans="1:43" ht="19.5" customHeight="1">
      <c r="A71" s="8" t="s">
        <v>146</v>
      </c>
      <c r="B71" s="19">
        <v>4884.4400000000005</v>
      </c>
      <c r="C71" s="371">
        <v>71404.38</v>
      </c>
      <c r="D71" s="375">
        <v>76288.820000000007</v>
      </c>
      <c r="E71" s="19">
        <v>4359.0199999999986</v>
      </c>
      <c r="F71" s="369">
        <v>59303.27</v>
      </c>
      <c r="G71" s="377">
        <v>63662.289999999994</v>
      </c>
      <c r="H71" s="345">
        <f t="shared" si="43"/>
        <v>5.7378634093324228E-2</v>
      </c>
      <c r="I71" s="323">
        <f t="shared" si="44"/>
        <v>0.17717798245514568</v>
      </c>
      <c r="J71" s="399">
        <f t="shared" si="45"/>
        <v>0.15628606130273709</v>
      </c>
      <c r="K71" s="323">
        <f t="shared" si="46"/>
        <v>5.0677428198005407E-2</v>
      </c>
      <c r="L71" s="323">
        <f t="shared" si="47"/>
        <v>0.1477780183572043</v>
      </c>
      <c r="M71" s="399">
        <f t="shared" si="48"/>
        <v>0.13063897170840466</v>
      </c>
      <c r="N71" s="394">
        <f t="shared" si="49"/>
        <v>-0.10757016157430573</v>
      </c>
      <c r="O71" s="395">
        <f t="shared" si="49"/>
        <v>-0.1694729370943352</v>
      </c>
      <c r="P71" s="386">
        <f t="shared" si="49"/>
        <v>-0.16550957270016775</v>
      </c>
      <c r="R71" s="401">
        <v>1402.0139999999999</v>
      </c>
      <c r="S71" s="369">
        <v>18539.497999999996</v>
      </c>
      <c r="T71" s="374">
        <v>19941.511999999995</v>
      </c>
      <c r="U71" s="19">
        <v>1214.4030000000002</v>
      </c>
      <c r="V71" s="119">
        <v>14429.449999999999</v>
      </c>
      <c r="W71" s="375">
        <v>15643.852999999999</v>
      </c>
      <c r="X71" s="345">
        <f t="shared" si="50"/>
        <v>6.0333159651307131E-2</v>
      </c>
      <c r="Y71" s="323">
        <f t="shared" si="51"/>
        <v>0.17129528166474395</v>
      </c>
      <c r="Z71" s="399">
        <f t="shared" si="52"/>
        <v>0.15168213073229411</v>
      </c>
      <c r="AA71" s="323">
        <f t="shared" si="53"/>
        <v>5.3126767661522425E-2</v>
      </c>
      <c r="AB71" s="323">
        <f t="shared" si="54"/>
        <v>0.13906416733678773</v>
      </c>
      <c r="AC71" s="399">
        <f t="shared" si="55"/>
        <v>0.12354993022688268</v>
      </c>
      <c r="AE71" s="394">
        <f t="shared" si="56"/>
        <v>-0.13381535419760407</v>
      </c>
      <c r="AF71" s="395">
        <f t="shared" si="56"/>
        <v>-0.22169143954167464</v>
      </c>
      <c r="AG71" s="386">
        <f t="shared" si="56"/>
        <v>-0.21551319679270042</v>
      </c>
      <c r="AI71" s="27">
        <f t="shared" si="57"/>
        <v>2.8703679439198759</v>
      </c>
      <c r="AJ71" s="28">
        <f t="shared" si="57"/>
        <v>2.5964090718244446</v>
      </c>
      <c r="AK71" s="402">
        <f t="shared" si="57"/>
        <v>2.6139494620574801</v>
      </c>
      <c r="AL71" s="28">
        <f t="shared" si="57"/>
        <v>2.7859541823620919</v>
      </c>
      <c r="AM71" s="28">
        <f t="shared" si="57"/>
        <v>2.4331626232415178</v>
      </c>
      <c r="AN71" s="402">
        <f t="shared" si="57"/>
        <v>2.4573186104364138</v>
      </c>
      <c r="AO71" s="384">
        <f t="shared" si="58"/>
        <v>-2.940869017736646E-2</v>
      </c>
      <c r="AP71" s="385">
        <f t="shared" si="58"/>
        <v>-6.2873932445559055E-2</v>
      </c>
      <c r="AQ71" s="386">
        <f t="shared" si="58"/>
        <v>-5.9921147632969081E-2</v>
      </c>
    </row>
    <row r="72" spans="1:43" ht="19.5" customHeight="1">
      <c r="A72" s="8" t="s">
        <v>150</v>
      </c>
      <c r="B72" s="19">
        <v>10227.540000000001</v>
      </c>
      <c r="C72" s="371">
        <v>28585.60999999999</v>
      </c>
      <c r="D72" s="375">
        <v>38813.149999999994</v>
      </c>
      <c r="E72" s="19">
        <v>10338.98</v>
      </c>
      <c r="F72" s="369">
        <v>30301.19</v>
      </c>
      <c r="G72" s="377">
        <v>40640.17</v>
      </c>
      <c r="H72" s="345">
        <f t="shared" si="43"/>
        <v>0.12014525213429528</v>
      </c>
      <c r="I72" s="323">
        <f t="shared" si="44"/>
        <v>7.0930392604062031E-2</v>
      </c>
      <c r="J72" s="399">
        <f t="shared" si="45"/>
        <v>7.95130182935367E-2</v>
      </c>
      <c r="K72" s="323">
        <f t="shared" si="46"/>
        <v>0.12019970465623331</v>
      </c>
      <c r="L72" s="323">
        <f t="shared" si="47"/>
        <v>7.5507637472016886E-2</v>
      </c>
      <c r="M72" s="399">
        <f t="shared" si="48"/>
        <v>8.3396152083984987E-2</v>
      </c>
      <c r="N72" s="394">
        <f t="shared" si="49"/>
        <v>1.0896070804905058E-2</v>
      </c>
      <c r="O72" s="395">
        <f t="shared" si="49"/>
        <v>6.00155113009661E-2</v>
      </c>
      <c r="P72" s="386">
        <f t="shared" si="49"/>
        <v>4.7072190739478874E-2</v>
      </c>
      <c r="R72" s="401">
        <v>3443.2809999999999</v>
      </c>
      <c r="S72" s="369">
        <v>8719.8260000000009</v>
      </c>
      <c r="T72" s="374">
        <v>12163.107</v>
      </c>
      <c r="U72" s="19">
        <v>3078.4980000000005</v>
      </c>
      <c r="V72" s="119">
        <v>9067.6200000000008</v>
      </c>
      <c r="W72" s="375">
        <v>12146.118000000002</v>
      </c>
      <c r="X72" s="345">
        <f t="shared" si="50"/>
        <v>0.14817542642035847</v>
      </c>
      <c r="Y72" s="323">
        <f t="shared" si="51"/>
        <v>8.0566639438541324E-2</v>
      </c>
      <c r="Z72" s="399">
        <f t="shared" si="52"/>
        <v>9.2516855596751255E-2</v>
      </c>
      <c r="AA72" s="323">
        <f t="shared" si="53"/>
        <v>0.13467576084089175</v>
      </c>
      <c r="AB72" s="323">
        <f t="shared" si="54"/>
        <v>8.7389403270838689E-2</v>
      </c>
      <c r="AC72" s="399">
        <f t="shared" si="55"/>
        <v>9.5925986483475917E-2</v>
      </c>
      <c r="AE72" s="394">
        <f t="shared" ref="AE72:AE74" si="59">(U72-R72)/R72</f>
        <v>-0.10594052591118745</v>
      </c>
      <c r="AF72" s="395">
        <f t="shared" ref="AF72:AF74" si="60">(V72-S72)/S72</f>
        <v>3.9885428906494214E-2</v>
      </c>
      <c r="AG72" s="386">
        <f t="shared" ref="AG72:AG74" si="61">(W72-T72)/T72</f>
        <v>-1.3967648233299073E-3</v>
      </c>
      <c r="AI72" s="27">
        <f t="shared" ref="AI72:AI74" si="62">(R72/B72)*10</f>
        <v>3.3666756619871441</v>
      </c>
      <c r="AJ72" s="28">
        <f t="shared" ref="AJ72:AJ74" si="63">(S72/C72)*10</f>
        <v>3.0504250215405597</v>
      </c>
      <c r="AK72" s="402">
        <f t="shared" ref="AK72:AK74" si="64">(T72/D72)*10</f>
        <v>3.1337593058022866</v>
      </c>
      <c r="AL72" s="28">
        <f t="shared" ref="AL72:AL74" si="65">(U72/E72)*10</f>
        <v>2.9775645179698582</v>
      </c>
      <c r="AM72" s="28">
        <f t="shared" ref="AM72:AM74" si="66">(V72/F72)*10</f>
        <v>2.9924963343023823</v>
      </c>
      <c r="AN72" s="402">
        <f t="shared" ref="AN72:AN74" si="67">(W72/G72)*10</f>
        <v>2.9886976358612682</v>
      </c>
      <c r="AO72" s="384">
        <f t="shared" ref="AO72:AO74" si="68">(AL72-AI72)/AI72</f>
        <v>-0.11557725872162487</v>
      </c>
      <c r="AP72" s="385">
        <f t="shared" ref="AP72:AP74" si="69">(AM72-AJ72)/AJ72</f>
        <v>-1.899036587659567E-2</v>
      </c>
      <c r="AQ72" s="386">
        <f t="shared" ref="AQ72:AQ74" si="70">(AN72-AK72)/AK72</f>
        <v>-4.6289984579361461E-2</v>
      </c>
    </row>
    <row r="73" spans="1:43" ht="19.5" customHeight="1">
      <c r="A73" s="8" t="s">
        <v>149</v>
      </c>
      <c r="B73" s="19">
        <v>1444.74</v>
      </c>
      <c r="C73" s="371">
        <v>18589.200000000004</v>
      </c>
      <c r="D73" s="375">
        <v>20033.940000000006</v>
      </c>
      <c r="E73" s="19">
        <v>1460.5000000000002</v>
      </c>
      <c r="F73" s="369">
        <v>27407.110000000004</v>
      </c>
      <c r="G73" s="377">
        <v>28867.610000000004</v>
      </c>
      <c r="H73" s="345">
        <f t="shared" si="43"/>
        <v>1.6971691293165489E-2</v>
      </c>
      <c r="I73" s="323">
        <f t="shared" si="44"/>
        <v>4.6125979267030881E-2</v>
      </c>
      <c r="J73" s="399">
        <f t="shared" si="45"/>
        <v>4.1041735538383702E-2</v>
      </c>
      <c r="K73" s="323">
        <f t="shared" si="46"/>
        <v>1.6979592633937658E-2</v>
      </c>
      <c r="L73" s="323">
        <f t="shared" si="47"/>
        <v>6.8295869767348721E-2</v>
      </c>
      <c r="M73" s="399">
        <f t="shared" si="48"/>
        <v>5.9238128035910435E-2</v>
      </c>
      <c r="N73" s="394">
        <f t="shared" si="49"/>
        <v>1.0908537176239474E-2</v>
      </c>
      <c r="O73" s="395">
        <f t="shared" si="49"/>
        <v>0.47435661566931325</v>
      </c>
      <c r="P73" s="386">
        <f t="shared" si="49"/>
        <v>0.44093523290975195</v>
      </c>
      <c r="R73" s="401">
        <v>481.36900000000003</v>
      </c>
      <c r="S73" s="369">
        <v>5285.8250000000016</v>
      </c>
      <c r="T73" s="374">
        <v>5767.1940000000013</v>
      </c>
      <c r="U73" s="19">
        <v>496.69499999999994</v>
      </c>
      <c r="V73" s="119">
        <v>6862.8860000000013</v>
      </c>
      <c r="W73" s="375">
        <v>7359.581000000001</v>
      </c>
      <c r="X73" s="345">
        <f t="shared" si="50"/>
        <v>2.0714852154251003E-2</v>
      </c>
      <c r="Y73" s="323">
        <f t="shared" si="51"/>
        <v>4.8838263161469941E-2</v>
      </c>
      <c r="Z73" s="399">
        <f t="shared" si="52"/>
        <v>4.3867299243232044E-2</v>
      </c>
      <c r="AA73" s="323">
        <f t="shared" si="53"/>
        <v>2.1729030530754513E-2</v>
      </c>
      <c r="AB73" s="323">
        <f t="shared" si="54"/>
        <v>6.6141226943320641E-2</v>
      </c>
      <c r="AC73" s="399">
        <f t="shared" si="55"/>
        <v>5.8123514651351668E-2</v>
      </c>
      <c r="AE73" s="394">
        <f t="shared" si="59"/>
        <v>3.1838361007875265E-2</v>
      </c>
      <c r="AF73" s="395">
        <f t="shared" si="60"/>
        <v>0.29835664252978472</v>
      </c>
      <c r="AG73" s="386">
        <f t="shared" si="61"/>
        <v>0.27611122497353119</v>
      </c>
      <c r="AI73" s="27">
        <f t="shared" si="62"/>
        <v>3.331872862937276</v>
      </c>
      <c r="AJ73" s="28">
        <f t="shared" si="63"/>
        <v>2.8434924579863581</v>
      </c>
      <c r="AK73" s="402">
        <f t="shared" si="64"/>
        <v>2.8787118260312248</v>
      </c>
      <c r="AL73" s="28">
        <f t="shared" si="65"/>
        <v>3.400855871276959</v>
      </c>
      <c r="AM73" s="28">
        <f t="shared" si="66"/>
        <v>2.5040531453334558</v>
      </c>
      <c r="AN73" s="402">
        <f t="shared" si="67"/>
        <v>2.5494251169390192</v>
      </c>
      <c r="AO73" s="384">
        <f t="shared" si="68"/>
        <v>2.0703973764133868E-2</v>
      </c>
      <c r="AP73" s="385">
        <f t="shared" si="69"/>
        <v>-0.11937408580055772</v>
      </c>
      <c r="AQ73" s="386">
        <f t="shared" si="70"/>
        <v>-0.11438682611943871</v>
      </c>
    </row>
    <row r="74" spans="1:43" ht="19.5" customHeight="1">
      <c r="A74" s="8" t="s">
        <v>157</v>
      </c>
      <c r="B74" s="19">
        <v>1863.3600000000004</v>
      </c>
      <c r="C74" s="371">
        <v>16380.32</v>
      </c>
      <c r="D74" s="375">
        <v>18243.68</v>
      </c>
      <c r="E74" s="19">
        <v>1910.3999999999999</v>
      </c>
      <c r="F74" s="369">
        <v>16719.310000000001</v>
      </c>
      <c r="G74" s="377">
        <v>18629.710000000003</v>
      </c>
      <c r="H74" s="345">
        <f t="shared" si="43"/>
        <v>2.1889316200861642E-2</v>
      </c>
      <c r="I74" s="323">
        <f t="shared" si="44"/>
        <v>4.0645014347434588E-2</v>
      </c>
      <c r="J74" s="399">
        <f t="shared" si="45"/>
        <v>3.737419048908501E-2</v>
      </c>
      <c r="K74" s="323">
        <f t="shared" si="46"/>
        <v>2.2210074473039711E-2</v>
      </c>
      <c r="L74" s="323">
        <f t="shared" si="47"/>
        <v>4.1662904930871263E-2</v>
      </c>
      <c r="M74" s="399">
        <f t="shared" si="48"/>
        <v>3.8229321590941577E-2</v>
      </c>
      <c r="N74" s="394">
        <f t="shared" si="49"/>
        <v>2.5244719216898238E-2</v>
      </c>
      <c r="O74" s="395">
        <f t="shared" si="49"/>
        <v>2.0694955898297566E-2</v>
      </c>
      <c r="P74" s="386">
        <f t="shared" si="49"/>
        <v>2.1159656385115418E-2</v>
      </c>
      <c r="R74" s="401">
        <v>608.46199999999999</v>
      </c>
      <c r="S74" s="369">
        <v>5734.2449999999999</v>
      </c>
      <c r="T74" s="374">
        <v>6342.7070000000003</v>
      </c>
      <c r="U74" s="19">
        <v>620.7650000000001</v>
      </c>
      <c r="V74" s="119">
        <v>5670.6220000000003</v>
      </c>
      <c r="W74" s="375">
        <v>6291.3870000000006</v>
      </c>
      <c r="X74" s="345">
        <f t="shared" si="50"/>
        <v>2.6184071619651188E-2</v>
      </c>
      <c r="Y74" s="323">
        <f t="shared" si="51"/>
        <v>5.2981429832115727E-2</v>
      </c>
      <c r="Z74" s="399">
        <f t="shared" si="52"/>
        <v>4.8244852866253941E-2</v>
      </c>
      <c r="AA74" s="323">
        <f t="shared" si="53"/>
        <v>2.7156749388304348E-2</v>
      </c>
      <c r="AB74" s="323">
        <f t="shared" si="54"/>
        <v>5.4650754305373389E-2</v>
      </c>
      <c r="AC74" s="399">
        <f t="shared" si="55"/>
        <v>4.9687274923915288E-2</v>
      </c>
      <c r="AE74" s="394">
        <f t="shared" si="59"/>
        <v>2.0219832955879105E-2</v>
      </c>
      <c r="AF74" s="395">
        <f t="shared" si="60"/>
        <v>-1.1095270606679622E-2</v>
      </c>
      <c r="AG74" s="386">
        <f t="shared" si="61"/>
        <v>-8.0911825187573241E-3</v>
      </c>
      <c r="AI74" s="27">
        <f t="shared" si="62"/>
        <v>3.265402284046024</v>
      </c>
      <c r="AJ74" s="28">
        <f t="shared" si="63"/>
        <v>3.5006916836789514</v>
      </c>
      <c r="AK74" s="402">
        <f t="shared" si="64"/>
        <v>3.4766598624838849</v>
      </c>
      <c r="AL74" s="28">
        <f t="shared" si="65"/>
        <v>3.2493980318257965</v>
      </c>
      <c r="AM74" s="28">
        <f t="shared" si="66"/>
        <v>3.3916603017708264</v>
      </c>
      <c r="AN74" s="402">
        <f t="shared" si="67"/>
        <v>3.3770718921550573</v>
      </c>
      <c r="AO74" s="384">
        <f t="shared" si="68"/>
        <v>-4.9011579058483717E-3</v>
      </c>
      <c r="AP74" s="385">
        <f t="shared" si="69"/>
        <v>-3.1145668273631456E-2</v>
      </c>
      <c r="AQ74" s="386">
        <f t="shared" si="70"/>
        <v>-2.8644726337329243E-2</v>
      </c>
    </row>
    <row r="75" spans="1:43" ht="19.5" customHeight="1">
      <c r="A75" s="8" t="s">
        <v>161</v>
      </c>
      <c r="B75" s="19">
        <v>4851.0999999999995</v>
      </c>
      <c r="C75" s="371">
        <v>18023.699999999997</v>
      </c>
      <c r="D75" s="375">
        <v>22874.799999999996</v>
      </c>
      <c r="E75" s="19">
        <v>4533.090000000002</v>
      </c>
      <c r="F75" s="369">
        <v>17634.719999999994</v>
      </c>
      <c r="G75" s="377">
        <v>22167.809999999998</v>
      </c>
      <c r="H75" s="345">
        <f t="shared" si="43"/>
        <v>5.6986981486132515E-2</v>
      </c>
      <c r="I75" s="323">
        <f t="shared" si="44"/>
        <v>4.4722785946419652E-2</v>
      </c>
      <c r="J75" s="399">
        <f t="shared" si="45"/>
        <v>4.6861550553381856E-2</v>
      </c>
      <c r="K75" s="323">
        <f t="shared" si="46"/>
        <v>5.2701144521038329E-2</v>
      </c>
      <c r="L75" s="323">
        <f t="shared" si="47"/>
        <v>4.3944018194682299E-2</v>
      </c>
      <c r="M75" s="399">
        <f t="shared" si="48"/>
        <v>4.5489722462501589E-2</v>
      </c>
      <c r="N75" s="394">
        <f t="shared" si="49"/>
        <v>-6.5554204201108524E-2</v>
      </c>
      <c r="O75" s="395">
        <f t="shared" si="49"/>
        <v>-2.1581584247407762E-2</v>
      </c>
      <c r="P75" s="386">
        <f t="shared" si="49"/>
        <v>-3.0906936891251426E-2</v>
      </c>
      <c r="R75" s="401">
        <v>1063.3889999999999</v>
      </c>
      <c r="S75" s="369">
        <v>4169.2619999999997</v>
      </c>
      <c r="T75" s="374">
        <v>5232.6509999999998</v>
      </c>
      <c r="U75" s="19">
        <v>1157.3260000000002</v>
      </c>
      <c r="V75" s="119">
        <v>4124.7889999999998</v>
      </c>
      <c r="W75" s="375">
        <v>5282.1149999999998</v>
      </c>
      <c r="X75" s="345">
        <f t="shared" si="50"/>
        <v>4.5761039696068539E-2</v>
      </c>
      <c r="Y75" s="323">
        <f t="shared" si="51"/>
        <v>3.852180402209994E-2</v>
      </c>
      <c r="Z75" s="399">
        <f t="shared" si="52"/>
        <v>3.980137780216815E-2</v>
      </c>
      <c r="AA75" s="323">
        <f t="shared" si="53"/>
        <v>5.0629807000344286E-2</v>
      </c>
      <c r="AB75" s="323">
        <f t="shared" si="54"/>
        <v>3.9752752026233941E-2</v>
      </c>
      <c r="AC75" s="399">
        <f t="shared" si="55"/>
        <v>4.1716381488650554E-2</v>
      </c>
      <c r="AE75" s="394">
        <f t="shared" si="56"/>
        <v>8.8337381710738364E-2</v>
      </c>
      <c r="AF75" s="395">
        <f t="shared" si="56"/>
        <v>-1.0666875816391476E-2</v>
      </c>
      <c r="AG75" s="386">
        <f t="shared" si="56"/>
        <v>9.4529522416075418E-3</v>
      </c>
      <c r="AI75" s="27">
        <f t="shared" si="57"/>
        <v>2.1920574715013093</v>
      </c>
      <c r="AJ75" s="28">
        <f t="shared" si="57"/>
        <v>2.3132109389304083</v>
      </c>
      <c r="AK75" s="402">
        <f t="shared" si="57"/>
        <v>2.2875177050728315</v>
      </c>
      <c r="AL75" s="28">
        <f t="shared" si="57"/>
        <v>2.5530620393594647</v>
      </c>
      <c r="AM75" s="28">
        <f t="shared" si="57"/>
        <v>2.3390158732318977</v>
      </c>
      <c r="AN75" s="402">
        <f t="shared" si="57"/>
        <v>2.3827861209564682</v>
      </c>
      <c r="AO75" s="384">
        <f t="shared" si="58"/>
        <v>0.16468754699707236</v>
      </c>
      <c r="AP75" s="385">
        <f t="shared" si="58"/>
        <v>1.1155460951356748E-2</v>
      </c>
      <c r="AQ75" s="386">
        <f t="shared" si="58"/>
        <v>4.1647072576692278E-2</v>
      </c>
    </row>
    <row r="76" spans="1:43" ht="19.5" customHeight="1">
      <c r="A76" s="8" t="s">
        <v>155</v>
      </c>
      <c r="B76" s="19">
        <v>8938.56</v>
      </c>
      <c r="C76" s="371">
        <v>14826.819999999998</v>
      </c>
      <c r="D76" s="375">
        <v>23765.379999999997</v>
      </c>
      <c r="E76" s="19">
        <v>6230.8200000000006</v>
      </c>
      <c r="F76" s="369">
        <v>10905.740000000002</v>
      </c>
      <c r="G76" s="377">
        <v>17136.560000000001</v>
      </c>
      <c r="H76" s="345">
        <f t="shared" si="43"/>
        <v>0.10500330919434452</v>
      </c>
      <c r="I76" s="323">
        <f t="shared" si="44"/>
        <v>3.6790264880468153E-2</v>
      </c>
      <c r="J76" s="399">
        <f t="shared" si="45"/>
        <v>4.8686001901233247E-2</v>
      </c>
      <c r="K76" s="323">
        <f t="shared" si="46"/>
        <v>7.2438743837994826E-2</v>
      </c>
      <c r="L76" s="323">
        <f t="shared" si="47"/>
        <v>2.7176050256906531E-2</v>
      </c>
      <c r="M76" s="399">
        <f t="shared" si="48"/>
        <v>3.5165285085085374E-2</v>
      </c>
      <c r="N76" s="394">
        <f t="shared" si="49"/>
        <v>-0.30292798840081614</v>
      </c>
      <c r="O76" s="395">
        <f t="shared" si="49"/>
        <v>-0.26445859597675003</v>
      </c>
      <c r="P76" s="386">
        <f t="shared" si="49"/>
        <v>-0.278927582895792</v>
      </c>
      <c r="R76" s="401">
        <v>2327.569</v>
      </c>
      <c r="S76" s="369">
        <v>4183.9879999999994</v>
      </c>
      <c r="T76" s="374">
        <v>6511.5569999999989</v>
      </c>
      <c r="U76" s="19">
        <v>1418.8410000000003</v>
      </c>
      <c r="V76" s="119">
        <v>2849.027</v>
      </c>
      <c r="W76" s="375">
        <v>4267.8680000000004</v>
      </c>
      <c r="X76" s="345">
        <f t="shared" si="50"/>
        <v>0.10016276019813874</v>
      </c>
      <c r="Y76" s="323">
        <f t="shared" si="51"/>
        <v>3.8657864573350839E-2</v>
      </c>
      <c r="Z76" s="399">
        <f t="shared" si="52"/>
        <v>4.9529185156310364E-2</v>
      </c>
      <c r="AA76" s="323">
        <f t="shared" si="53"/>
        <v>6.2070363920084304E-2</v>
      </c>
      <c r="AB76" s="323">
        <f t="shared" si="54"/>
        <v>2.7457565428691072E-2</v>
      </c>
      <c r="AC76" s="399">
        <f t="shared" si="55"/>
        <v>3.3706197163674796E-2</v>
      </c>
      <c r="AE76" s="394">
        <f t="shared" si="56"/>
        <v>-0.39041936028534474</v>
      </c>
      <c r="AF76" s="395">
        <f t="shared" si="56"/>
        <v>-0.31906425161831237</v>
      </c>
      <c r="AG76" s="386">
        <f t="shared" si="56"/>
        <v>-0.34457027712419608</v>
      </c>
      <c r="AI76" s="27">
        <f t="shared" si="57"/>
        <v>2.6039641732001577</v>
      </c>
      <c r="AJ76" s="28">
        <f t="shared" si="57"/>
        <v>2.8219051691461821</v>
      </c>
      <c r="AK76" s="402">
        <f t="shared" si="57"/>
        <v>2.7399338870238976</v>
      </c>
      <c r="AL76" s="28">
        <f t="shared" si="57"/>
        <v>2.277133667799744</v>
      </c>
      <c r="AM76" s="28">
        <f t="shared" si="57"/>
        <v>2.6124105287674193</v>
      </c>
      <c r="AN76" s="402">
        <f t="shared" si="57"/>
        <v>2.4905045119907379</v>
      </c>
      <c r="AO76" s="384">
        <f t="shared" si="58"/>
        <v>-0.12551267362436611</v>
      </c>
      <c r="AP76" s="385">
        <f t="shared" si="58"/>
        <v>-7.4238724486318977E-2</v>
      </c>
      <c r="AQ76" s="386">
        <f t="shared" si="58"/>
        <v>-9.1034815188219265E-2</v>
      </c>
    </row>
    <row r="77" spans="1:43" ht="19.5" customHeight="1">
      <c r="A77" s="8" t="s">
        <v>193</v>
      </c>
      <c r="B77" s="19">
        <v>3088.25</v>
      </c>
      <c r="C77" s="371">
        <v>10575.019999999999</v>
      </c>
      <c r="D77" s="375">
        <v>13663.269999999999</v>
      </c>
      <c r="E77" s="19">
        <v>3212.8699999999994</v>
      </c>
      <c r="F77" s="369">
        <v>9386.4499999999989</v>
      </c>
      <c r="G77" s="377">
        <v>12599.319999999998</v>
      </c>
      <c r="H77" s="345">
        <f t="shared" si="43"/>
        <v>3.6278379248943282E-2</v>
      </c>
      <c r="I77" s="323">
        <f t="shared" si="44"/>
        <v>2.6240136921892105E-2</v>
      </c>
      <c r="J77" s="399">
        <f t="shared" si="45"/>
        <v>2.7990715452353935E-2</v>
      </c>
      <c r="K77" s="323">
        <f t="shared" si="46"/>
        <v>3.7352429843066942E-2</v>
      </c>
      <c r="L77" s="323">
        <f t="shared" si="47"/>
        <v>2.3390126386099455E-2</v>
      </c>
      <c r="M77" s="399">
        <f t="shared" si="48"/>
        <v>2.5854586899483778E-2</v>
      </c>
      <c r="N77" s="394">
        <f t="shared" si="49"/>
        <v>4.0352950700234577E-2</v>
      </c>
      <c r="O77" s="395">
        <f t="shared" si="49"/>
        <v>-0.11239411367543511</v>
      </c>
      <c r="P77" s="386">
        <f t="shared" si="49"/>
        <v>-7.7869353383194562E-2</v>
      </c>
      <c r="R77" s="401">
        <v>762.44</v>
      </c>
      <c r="S77" s="369">
        <v>2242.7580000000007</v>
      </c>
      <c r="T77" s="374">
        <v>3005.1980000000008</v>
      </c>
      <c r="U77" s="19">
        <v>805.98199999999997</v>
      </c>
      <c r="V77" s="119">
        <v>1931.5730000000003</v>
      </c>
      <c r="W77" s="375">
        <v>2737.5550000000003</v>
      </c>
      <c r="X77" s="345">
        <f t="shared" si="50"/>
        <v>3.2810238873893283E-2</v>
      </c>
      <c r="Y77" s="323">
        <f t="shared" si="51"/>
        <v>2.0721912929673611E-2</v>
      </c>
      <c r="Z77" s="399">
        <f t="shared" si="52"/>
        <v>2.285858945462255E-2</v>
      </c>
      <c r="AA77" s="323">
        <f t="shared" si="53"/>
        <v>3.5259480134163995E-2</v>
      </c>
      <c r="AB77" s="323">
        <f t="shared" si="54"/>
        <v>1.8615580697477808E-2</v>
      </c>
      <c r="AC77" s="399">
        <f t="shared" si="55"/>
        <v>2.1620295795559692E-2</v>
      </c>
      <c r="AE77" s="394">
        <f t="shared" si="56"/>
        <v>5.7108756098840453E-2</v>
      </c>
      <c r="AF77" s="395">
        <f t="shared" si="56"/>
        <v>-0.13875103778472769</v>
      </c>
      <c r="AG77" s="386">
        <f t="shared" si="56"/>
        <v>-8.9060022001878222E-2</v>
      </c>
      <c r="AI77" s="27">
        <f t="shared" si="57"/>
        <v>2.4688415769448717</v>
      </c>
      <c r="AJ77" s="28">
        <f t="shared" si="57"/>
        <v>2.1208073365345892</v>
      </c>
      <c r="AK77" s="402">
        <f t="shared" si="57"/>
        <v>2.1994720151179044</v>
      </c>
      <c r="AL77" s="28">
        <f t="shared" si="57"/>
        <v>2.5086044564517085</v>
      </c>
      <c r="AM77" s="28">
        <f t="shared" si="57"/>
        <v>2.0578312354511032</v>
      </c>
      <c r="AN77" s="402">
        <f t="shared" si="57"/>
        <v>2.1727799595533734</v>
      </c>
      <c r="AO77" s="384">
        <f t="shared" si="58"/>
        <v>1.6105885399111883E-2</v>
      </c>
      <c r="AP77" s="385">
        <f t="shared" si="58"/>
        <v>-2.9694399863020676E-2</v>
      </c>
      <c r="AQ77" s="386">
        <f t="shared" si="58"/>
        <v>-1.2135665005540008E-2</v>
      </c>
    </row>
    <row r="78" spans="1:43" ht="19.5" customHeight="1">
      <c r="A78" s="8" t="s">
        <v>165</v>
      </c>
      <c r="B78" s="19">
        <v>1525.5200000000002</v>
      </c>
      <c r="C78" s="371">
        <v>3484.4100000000003</v>
      </c>
      <c r="D78" s="375">
        <v>5009.93</v>
      </c>
      <c r="E78" s="19">
        <v>1837.3200000000002</v>
      </c>
      <c r="F78" s="369">
        <v>2716.66</v>
      </c>
      <c r="G78" s="377">
        <v>4553.9799999999996</v>
      </c>
      <c r="H78" s="345">
        <f t="shared" si="43"/>
        <v>1.7920632433205849E-2</v>
      </c>
      <c r="I78" s="323">
        <f t="shared" si="44"/>
        <v>8.6459784938477738E-3</v>
      </c>
      <c r="J78" s="399">
        <f t="shared" si="45"/>
        <v>1.0263394126458131E-2</v>
      </c>
      <c r="K78" s="323">
        <f t="shared" si="46"/>
        <v>2.1360455418135117E-2</v>
      </c>
      <c r="L78" s="323">
        <f t="shared" si="47"/>
        <v>6.7696542087861697E-3</v>
      </c>
      <c r="M78" s="399">
        <f t="shared" si="48"/>
        <v>9.3450497049452786E-3</v>
      </c>
      <c r="N78" s="394">
        <f t="shared" si="49"/>
        <v>0.20438932298494933</v>
      </c>
      <c r="O78" s="395">
        <f t="shared" si="49"/>
        <v>-0.22033859390829449</v>
      </c>
      <c r="P78" s="386">
        <f t="shared" si="49"/>
        <v>-9.1009255618342111E-2</v>
      </c>
      <c r="R78" s="401">
        <v>594.74599999999998</v>
      </c>
      <c r="S78" s="369">
        <v>1151.6879999999996</v>
      </c>
      <c r="T78" s="374">
        <v>1746.4339999999997</v>
      </c>
      <c r="U78" s="19">
        <v>774.221</v>
      </c>
      <c r="V78" s="119">
        <v>1101.3580000000002</v>
      </c>
      <c r="W78" s="375">
        <v>1875.5790000000002</v>
      </c>
      <c r="X78" s="345">
        <f t="shared" si="50"/>
        <v>2.5593828142926042E-2</v>
      </c>
      <c r="Y78" s="323">
        <f t="shared" si="51"/>
        <v>1.0640995799881184E-2</v>
      </c>
      <c r="Z78" s="399">
        <f t="shared" si="52"/>
        <v>1.3283989213221313E-2</v>
      </c>
      <c r="AA78" s="323">
        <f t="shared" si="53"/>
        <v>3.3870024354083074E-2</v>
      </c>
      <c r="AB78" s="323">
        <f t="shared" si="54"/>
        <v>1.0614363902276934E-2</v>
      </c>
      <c r="AC78" s="399">
        <f t="shared" si="55"/>
        <v>1.4812697011727638E-2</v>
      </c>
      <c r="AE78" s="394">
        <f t="shared" si="56"/>
        <v>0.30176747720875807</v>
      </c>
      <c r="AF78" s="395">
        <f t="shared" si="56"/>
        <v>-4.3701071818061391E-2</v>
      </c>
      <c r="AG78" s="386">
        <f t="shared" si="56"/>
        <v>7.3947827401436558E-2</v>
      </c>
      <c r="AI78" s="27">
        <f t="shared" si="57"/>
        <v>3.8986443966647433</v>
      </c>
      <c r="AJ78" s="28">
        <f t="shared" si="57"/>
        <v>3.3052597139831406</v>
      </c>
      <c r="AK78" s="402">
        <f t="shared" si="57"/>
        <v>3.4859449134019833</v>
      </c>
      <c r="AL78" s="28">
        <f t="shared" si="57"/>
        <v>4.2138604053730431</v>
      </c>
      <c r="AM78" s="28">
        <f t="shared" si="57"/>
        <v>4.0540884762907403</v>
      </c>
      <c r="AN78" s="402">
        <f t="shared" si="57"/>
        <v>4.1185490494029411</v>
      </c>
      <c r="AO78" s="384">
        <f t="shared" si="58"/>
        <v>8.0852721263309987E-2</v>
      </c>
      <c r="AP78" s="385">
        <f t="shared" si="58"/>
        <v>0.22655670873294026</v>
      </c>
      <c r="AQ78" s="386">
        <f t="shared" si="58"/>
        <v>0.18147278620751078</v>
      </c>
    </row>
    <row r="79" spans="1:43" ht="19.5" customHeight="1">
      <c r="A79" s="8" t="s">
        <v>168</v>
      </c>
      <c r="B79" s="19">
        <v>2713.23</v>
      </c>
      <c r="C79" s="371">
        <v>4378.91</v>
      </c>
      <c r="D79" s="375">
        <v>7092.1399999999994</v>
      </c>
      <c r="E79" s="19">
        <v>2703.5400000000004</v>
      </c>
      <c r="F79" s="369">
        <v>4637.1400000000003</v>
      </c>
      <c r="G79" s="377">
        <v>7340.68</v>
      </c>
      <c r="H79" s="345">
        <f t="shared" si="43"/>
        <v>3.1872933515618998E-2</v>
      </c>
      <c r="I79" s="323">
        <f t="shared" si="44"/>
        <v>1.0865530085866748E-2</v>
      </c>
      <c r="J79" s="399">
        <f t="shared" si="45"/>
        <v>1.452903094853995E-2</v>
      </c>
      <c r="K79" s="323">
        <f t="shared" si="46"/>
        <v>3.1431022163338457E-2</v>
      </c>
      <c r="L79" s="323">
        <f t="shared" si="47"/>
        <v>1.155530479255067E-2</v>
      </c>
      <c r="M79" s="399">
        <f t="shared" si="48"/>
        <v>1.5063531124005313E-2</v>
      </c>
      <c r="N79" s="394">
        <f t="shared" si="49"/>
        <v>-3.571389082385054E-3</v>
      </c>
      <c r="O79" s="395">
        <f t="shared" si="49"/>
        <v>5.8971296509862152E-2</v>
      </c>
      <c r="P79" s="386">
        <f t="shared" si="49"/>
        <v>3.504442946698752E-2</v>
      </c>
      <c r="R79" s="401">
        <v>574.06699999999989</v>
      </c>
      <c r="S79" s="369">
        <v>1003.577</v>
      </c>
      <c r="T79" s="374">
        <v>1577.6439999999998</v>
      </c>
      <c r="U79" s="19">
        <v>586.39400000000012</v>
      </c>
      <c r="V79" s="119">
        <v>1140.0739999999998</v>
      </c>
      <c r="W79" s="375">
        <v>1726.4679999999998</v>
      </c>
      <c r="X79" s="345">
        <f t="shared" si="50"/>
        <v>2.4703944441030492E-2</v>
      </c>
      <c r="Y79" s="323">
        <f t="shared" si="51"/>
        <v>9.2725274916968508E-3</v>
      </c>
      <c r="Z79" s="399">
        <f t="shared" si="52"/>
        <v>1.2000113304197769E-2</v>
      </c>
      <c r="AA79" s="323">
        <f t="shared" si="53"/>
        <v>2.5653113337261831E-2</v>
      </c>
      <c r="AB79" s="323">
        <f t="shared" si="54"/>
        <v>1.0987490272485849E-2</v>
      </c>
      <c r="AC79" s="399">
        <f t="shared" si="55"/>
        <v>1.3635068096008425E-2</v>
      </c>
      <c r="AE79" s="394">
        <f t="shared" si="56"/>
        <v>2.1473103313725102E-2</v>
      </c>
      <c r="AF79" s="395">
        <f t="shared" si="56"/>
        <v>0.13601049047556873</v>
      </c>
      <c r="AG79" s="386">
        <f t="shared" si="56"/>
        <v>9.4333068803862025E-2</v>
      </c>
      <c r="AI79" s="27">
        <f t="shared" si="57"/>
        <v>2.1158066216280962</v>
      </c>
      <c r="AJ79" s="28">
        <f t="shared" si="57"/>
        <v>2.2918420337481247</v>
      </c>
      <c r="AK79" s="402">
        <f t="shared" si="57"/>
        <v>2.2244964143403823</v>
      </c>
      <c r="AL79" s="28">
        <f t="shared" si="57"/>
        <v>2.1689858481842323</v>
      </c>
      <c r="AM79" s="28">
        <f t="shared" si="57"/>
        <v>2.4585714470557276</v>
      </c>
      <c r="AN79" s="402">
        <f t="shared" si="57"/>
        <v>2.3519183508884733</v>
      </c>
      <c r="AO79" s="384">
        <f t="shared" si="58"/>
        <v>2.5134256605745555E-2</v>
      </c>
      <c r="AP79" s="385">
        <f t="shared" si="58"/>
        <v>7.2749086041907648E-2</v>
      </c>
      <c r="AQ79" s="386">
        <f t="shared" si="58"/>
        <v>5.7281250590765651E-2</v>
      </c>
    </row>
    <row r="80" spans="1:43" ht="19.5" customHeight="1">
      <c r="A80" s="8" t="s">
        <v>183</v>
      </c>
      <c r="B80" s="19">
        <v>1339.7300000000002</v>
      </c>
      <c r="C80" s="371">
        <v>3746.16</v>
      </c>
      <c r="D80" s="375">
        <v>5085.8900000000003</v>
      </c>
      <c r="E80" s="19">
        <v>1643.19</v>
      </c>
      <c r="F80" s="369">
        <v>4421.9799999999996</v>
      </c>
      <c r="G80" s="377">
        <v>6065.17</v>
      </c>
      <c r="H80" s="345">
        <f t="shared" si="43"/>
        <v>1.5738114800028104E-2</v>
      </c>
      <c r="I80" s="323">
        <f t="shared" si="44"/>
        <v>9.2954671793826719E-3</v>
      </c>
      <c r="J80" s="399">
        <f t="shared" si="45"/>
        <v>1.0419006563726867E-2</v>
      </c>
      <c r="K80" s="323">
        <f t="shared" si="46"/>
        <v>1.9103524012434109E-2</v>
      </c>
      <c r="L80" s="323">
        <f t="shared" si="47"/>
        <v>1.1019146863489825E-2</v>
      </c>
      <c r="M80" s="399">
        <f t="shared" si="48"/>
        <v>1.2446105410858844E-2</v>
      </c>
      <c r="N80" s="394">
        <f t="shared" si="49"/>
        <v>0.22650832630455373</v>
      </c>
      <c r="O80" s="395">
        <f t="shared" si="49"/>
        <v>0.18040339974800856</v>
      </c>
      <c r="P80" s="386">
        <f t="shared" si="49"/>
        <v>0.1925484035242602</v>
      </c>
      <c r="R80" s="401">
        <v>378.31399999999996</v>
      </c>
      <c r="S80" s="369">
        <v>1064.9949999999999</v>
      </c>
      <c r="T80" s="374">
        <v>1443.3089999999997</v>
      </c>
      <c r="U80" s="19">
        <v>466.63100000000003</v>
      </c>
      <c r="V80" s="119">
        <v>1250.174</v>
      </c>
      <c r="W80" s="375">
        <v>1716.8050000000001</v>
      </c>
      <c r="X80" s="345">
        <f t="shared" si="50"/>
        <v>1.6280064935389093E-2</v>
      </c>
      <c r="Y80" s="323">
        <f t="shared" si="51"/>
        <v>9.8399977440890799E-3</v>
      </c>
      <c r="Z80" s="399">
        <f t="shared" si="52"/>
        <v>1.0978314203310998E-2</v>
      </c>
      <c r="AA80" s="323">
        <f t="shared" si="53"/>
        <v>2.0413813800413756E-2</v>
      </c>
      <c r="AB80" s="323">
        <f t="shared" si="54"/>
        <v>1.2048581639362642E-2</v>
      </c>
      <c r="AC80" s="399">
        <f t="shared" si="55"/>
        <v>1.3558752946806861E-2</v>
      </c>
      <c r="AE80" s="394">
        <f t="shared" si="56"/>
        <v>0.23344893395433441</v>
      </c>
      <c r="AF80" s="395">
        <f t="shared" si="56"/>
        <v>0.17387781163291857</v>
      </c>
      <c r="AG80" s="386">
        <f t="shared" si="56"/>
        <v>0.1894923401710932</v>
      </c>
      <c r="AI80" s="27">
        <f t="shared" si="57"/>
        <v>2.8238077821650625</v>
      </c>
      <c r="AJ80" s="28">
        <f t="shared" si="57"/>
        <v>2.8428977940077305</v>
      </c>
      <c r="AK80" s="402">
        <f t="shared" si="57"/>
        <v>2.8378690848602695</v>
      </c>
      <c r="AL80" s="28">
        <f t="shared" si="57"/>
        <v>2.8397872431063971</v>
      </c>
      <c r="AM80" s="28">
        <f t="shared" si="57"/>
        <v>2.8271814888353184</v>
      </c>
      <c r="AN80" s="402">
        <f t="shared" si="57"/>
        <v>2.8305966691782753</v>
      </c>
      <c r="AO80" s="384">
        <f t="shared" si="58"/>
        <v>5.6588345149622375E-3</v>
      </c>
      <c r="AP80" s="385">
        <f t="shared" si="58"/>
        <v>-5.5282695021744892E-3</v>
      </c>
      <c r="AQ80" s="386">
        <f t="shared" si="58"/>
        <v>-2.5626325473545172E-3</v>
      </c>
    </row>
    <row r="81" spans="1:43" ht="19.5" customHeight="1">
      <c r="A81" s="8" t="s">
        <v>160</v>
      </c>
      <c r="B81" s="19">
        <v>206.22</v>
      </c>
      <c r="C81" s="371">
        <v>607.42000000000007</v>
      </c>
      <c r="D81" s="375">
        <v>813.6400000000001</v>
      </c>
      <c r="E81" s="19">
        <v>240.19</v>
      </c>
      <c r="F81" s="369">
        <v>630.76</v>
      </c>
      <c r="G81" s="377">
        <v>870.95</v>
      </c>
      <c r="H81" s="345">
        <f t="shared" si="43"/>
        <v>2.4225135169487844E-3</v>
      </c>
      <c r="I81" s="323">
        <f t="shared" si="44"/>
        <v>1.5072107635820742E-3</v>
      </c>
      <c r="J81" s="399">
        <f t="shared" si="45"/>
        <v>1.6668312725030875E-3</v>
      </c>
      <c r="K81" s="323">
        <f t="shared" si="46"/>
        <v>2.7924192774703769E-3</v>
      </c>
      <c r="L81" s="323">
        <f t="shared" si="47"/>
        <v>1.5717929695780719E-3</v>
      </c>
      <c r="M81" s="399">
        <f t="shared" si="48"/>
        <v>1.7872434750530505E-3</v>
      </c>
      <c r="N81" s="394">
        <f t="shared" si="49"/>
        <v>0.16472699059257104</v>
      </c>
      <c r="O81" s="395">
        <f t="shared" si="49"/>
        <v>3.8424813144117602E-2</v>
      </c>
      <c r="P81" s="386">
        <f t="shared" si="49"/>
        <v>7.0436556708126374E-2</v>
      </c>
      <c r="R81" s="401">
        <v>316.15800000000002</v>
      </c>
      <c r="S81" s="369">
        <v>1238.893</v>
      </c>
      <c r="T81" s="374">
        <v>1555.0509999999999</v>
      </c>
      <c r="U81" s="19">
        <v>376.44599999999997</v>
      </c>
      <c r="V81" s="119">
        <v>1192.5540000000001</v>
      </c>
      <c r="W81" s="375">
        <v>1569</v>
      </c>
      <c r="X81" s="345">
        <f t="shared" si="50"/>
        <v>1.3605292877986926E-2</v>
      </c>
      <c r="Y81" s="323">
        <f t="shared" si="51"/>
        <v>1.1446724468347508E-2</v>
      </c>
      <c r="Z81" s="399">
        <f t="shared" si="52"/>
        <v>1.1828263026263242E-2</v>
      </c>
      <c r="AA81" s="323">
        <f t="shared" si="53"/>
        <v>1.6468469840003247E-2</v>
      </c>
      <c r="AB81" s="323">
        <f t="shared" si="54"/>
        <v>1.149326751984002E-2</v>
      </c>
      <c r="AC81" s="399">
        <f t="shared" si="55"/>
        <v>1.2391438383240942E-2</v>
      </c>
      <c r="AE81" s="394">
        <f t="shared" si="56"/>
        <v>0.19068946539388518</v>
      </c>
      <c r="AF81" s="395">
        <f t="shared" si="56"/>
        <v>-3.7403553010631217E-2</v>
      </c>
      <c r="AG81" s="386">
        <f t="shared" si="56"/>
        <v>8.9701238094442373E-3</v>
      </c>
      <c r="AI81" s="27">
        <f t="shared" si="57"/>
        <v>15.331102705848124</v>
      </c>
      <c r="AJ81" s="28">
        <f t="shared" si="57"/>
        <v>20.395986302722989</v>
      </c>
      <c r="AK81" s="402">
        <f t="shared" si="57"/>
        <v>19.112273241236906</v>
      </c>
      <c r="AL81" s="28">
        <f t="shared" si="57"/>
        <v>15.672842333152918</v>
      </c>
      <c r="AM81" s="28">
        <f t="shared" si="57"/>
        <v>18.906620584691485</v>
      </c>
      <c r="AN81" s="402">
        <f t="shared" si="57"/>
        <v>18.014811412825075</v>
      </c>
      <c r="AO81" s="384">
        <f t="shared" si="58"/>
        <v>2.2290609740317973E-2</v>
      </c>
      <c r="AP81" s="385">
        <f t="shared" si="58"/>
        <v>-7.3022490598195017E-2</v>
      </c>
      <c r="AQ81" s="386">
        <f t="shared" si="58"/>
        <v>-5.7421836458675768E-2</v>
      </c>
    </row>
    <row r="82" spans="1:43" ht="19.5" customHeight="1">
      <c r="A82" s="8" t="s">
        <v>180</v>
      </c>
      <c r="B82" s="19">
        <v>68.98</v>
      </c>
      <c r="C82" s="371">
        <v>6870.91</v>
      </c>
      <c r="D82" s="375">
        <v>6939.8899999999994</v>
      </c>
      <c r="E82" s="19">
        <v>68.7</v>
      </c>
      <c r="F82" s="369">
        <v>6406.43</v>
      </c>
      <c r="G82" s="377">
        <v>6475.13</v>
      </c>
      <c r="H82" s="345">
        <f t="shared" si="43"/>
        <v>8.1032384055439415E-4</v>
      </c>
      <c r="I82" s="323">
        <f t="shared" si="44"/>
        <v>1.704900975865745E-2</v>
      </c>
      <c r="J82" s="399">
        <f t="shared" si="45"/>
        <v>1.4217130032608341E-2</v>
      </c>
      <c r="K82" s="323">
        <f t="shared" si="46"/>
        <v>7.9869771581753991E-4</v>
      </c>
      <c r="L82" s="323">
        <f t="shared" si="47"/>
        <v>1.5964204505824794E-2</v>
      </c>
      <c r="M82" s="399">
        <f t="shared" si="48"/>
        <v>1.3287368784224421E-2</v>
      </c>
      <c r="N82" s="394">
        <f t="shared" si="49"/>
        <v>-4.0591475790084245E-3</v>
      </c>
      <c r="O82" s="395">
        <f t="shared" si="49"/>
        <v>-6.7600943688681636E-2</v>
      </c>
      <c r="P82" s="386">
        <f t="shared" si="49"/>
        <v>-6.6969361185840029E-2</v>
      </c>
      <c r="R82" s="401">
        <v>29.81</v>
      </c>
      <c r="S82" s="369">
        <v>1618.1240000000003</v>
      </c>
      <c r="T82" s="374">
        <v>1647.9340000000002</v>
      </c>
      <c r="U82" s="19">
        <v>30.096000000000004</v>
      </c>
      <c r="V82" s="119">
        <v>1512.723</v>
      </c>
      <c r="W82" s="375">
        <v>1542.819</v>
      </c>
      <c r="X82" s="345">
        <f t="shared" si="50"/>
        <v>1.2828199213456254E-3</v>
      </c>
      <c r="Y82" s="323">
        <f t="shared" si="51"/>
        <v>1.4950620904000867E-2</v>
      </c>
      <c r="Z82" s="399">
        <f t="shared" si="52"/>
        <v>1.2534763684227779E-2</v>
      </c>
      <c r="AA82" s="323">
        <f t="shared" si="53"/>
        <v>1.3166166417088716E-3</v>
      </c>
      <c r="AB82" s="323">
        <f t="shared" si="54"/>
        <v>1.4578903867174947E-2</v>
      </c>
      <c r="AC82" s="399">
        <f t="shared" si="55"/>
        <v>1.2184669582532445E-2</v>
      </c>
      <c r="AE82" s="394">
        <f t="shared" si="56"/>
        <v>9.5940959409595745E-3</v>
      </c>
      <c r="AF82" s="395">
        <f t="shared" si="56"/>
        <v>-6.5137776832925209E-2</v>
      </c>
      <c r="AG82" s="386">
        <f t="shared" si="56"/>
        <v>-6.3785928319944993E-2</v>
      </c>
      <c r="AI82" s="27">
        <f t="shared" si="57"/>
        <v>4.3215424760800225</v>
      </c>
      <c r="AJ82" s="28">
        <f t="shared" si="57"/>
        <v>2.3550359413818551</v>
      </c>
      <c r="AK82" s="402">
        <f t="shared" si="57"/>
        <v>2.3745823060596067</v>
      </c>
      <c r="AL82" s="28">
        <f t="shared" si="57"/>
        <v>4.3807860262008731</v>
      </c>
      <c r="AM82" s="28">
        <f t="shared" si="57"/>
        <v>2.3612573617443724</v>
      </c>
      <c r="AN82" s="402">
        <f t="shared" si="57"/>
        <v>2.3826842086568147</v>
      </c>
      <c r="AO82" s="384">
        <f t="shared" si="58"/>
        <v>1.3708889927327319E-2</v>
      </c>
      <c r="AP82" s="385">
        <f t="shared" si="58"/>
        <v>2.6417517682837373E-3</v>
      </c>
      <c r="AQ82" s="386">
        <f t="shared" si="58"/>
        <v>3.4119274688997137E-3</v>
      </c>
    </row>
    <row r="83" spans="1:43" ht="19.5" customHeight="1">
      <c r="A83" s="8" t="s">
        <v>169</v>
      </c>
      <c r="B83" s="19">
        <v>568.25</v>
      </c>
      <c r="C83" s="371">
        <v>5370.14</v>
      </c>
      <c r="D83" s="375">
        <v>5938.39</v>
      </c>
      <c r="E83" s="19">
        <v>450.38</v>
      </c>
      <c r="F83" s="369">
        <v>3860.05</v>
      </c>
      <c r="G83" s="377">
        <v>4310.43</v>
      </c>
      <c r="H83" s="345">
        <f t="shared" si="43"/>
        <v>6.6753627485508036E-3</v>
      </c>
      <c r="I83" s="323">
        <f t="shared" si="44"/>
        <v>1.3325100935008133E-2</v>
      </c>
      <c r="J83" s="399">
        <f t="shared" si="45"/>
        <v>1.2165446831915356E-2</v>
      </c>
      <c r="K83" s="323">
        <f t="shared" si="46"/>
        <v>5.2360622598239242E-3</v>
      </c>
      <c r="L83" s="323">
        <f t="shared" si="47"/>
        <v>9.6188716028597823E-3</v>
      </c>
      <c r="M83" s="399">
        <f t="shared" si="48"/>
        <v>8.845269983550055E-3</v>
      </c>
      <c r="N83" s="394">
        <f t="shared" si="49"/>
        <v>-0.20742630884293886</v>
      </c>
      <c r="O83" s="395">
        <f t="shared" si="49"/>
        <v>-0.28120123497711419</v>
      </c>
      <c r="P83" s="386">
        <f t="shared" si="49"/>
        <v>-0.27414164445245259</v>
      </c>
      <c r="R83" s="401">
        <v>144.72499999999999</v>
      </c>
      <c r="S83" s="369">
        <v>1921.8969999999999</v>
      </c>
      <c r="T83" s="374">
        <v>2066.6219999999998</v>
      </c>
      <c r="U83" s="19">
        <v>116.02200000000001</v>
      </c>
      <c r="V83" s="119">
        <v>1222.808</v>
      </c>
      <c r="W83" s="375">
        <v>1338.83</v>
      </c>
      <c r="X83" s="345">
        <f t="shared" si="50"/>
        <v>6.2279809834533927E-3</v>
      </c>
      <c r="Y83" s="323">
        <f t="shared" si="51"/>
        <v>1.77573248178363E-2</v>
      </c>
      <c r="Z83" s="399">
        <f t="shared" si="52"/>
        <v>1.5719451382534846E-2</v>
      </c>
      <c r="AA83" s="323">
        <f t="shared" si="53"/>
        <v>5.0756411484697865E-3</v>
      </c>
      <c r="AB83" s="323">
        <f t="shared" si="54"/>
        <v>1.1784841163922585E-2</v>
      </c>
      <c r="AC83" s="399">
        <f t="shared" si="55"/>
        <v>1.0573632537051923E-2</v>
      </c>
      <c r="AE83" s="394">
        <f t="shared" si="56"/>
        <v>-0.1983278631888063</v>
      </c>
      <c r="AF83" s="395">
        <f t="shared" si="56"/>
        <v>-0.36374946211997833</v>
      </c>
      <c r="AG83" s="386">
        <f t="shared" si="56"/>
        <v>-0.35216503066356591</v>
      </c>
      <c r="AI83" s="27">
        <f t="shared" si="57"/>
        <v>2.5468543774747028</v>
      </c>
      <c r="AJ83" s="28">
        <f t="shared" si="57"/>
        <v>3.5788582792999808</v>
      </c>
      <c r="AK83" s="402">
        <f t="shared" si="57"/>
        <v>3.4801048769110814</v>
      </c>
      <c r="AL83" s="28">
        <f t="shared" si="57"/>
        <v>2.5760913006794262</v>
      </c>
      <c r="AM83" s="28">
        <f t="shared" si="57"/>
        <v>3.1678553386614161</v>
      </c>
      <c r="AN83" s="402">
        <f t="shared" si="57"/>
        <v>3.1060242249613146</v>
      </c>
      <c r="AO83" s="384">
        <f>(AL83-AI83)/AI83</f>
        <v>1.147962108211025E-2</v>
      </c>
      <c r="AP83" s="385">
        <f>(AM83-AJ83)/AJ83</f>
        <v>-0.11484191565108753</v>
      </c>
      <c r="AQ83" s="386">
        <f>(AN83-AK83)/AK83</f>
        <v>-0.10749120074846663</v>
      </c>
    </row>
    <row r="84" spans="1:43" ht="19.5" customHeight="1">
      <c r="A84" s="8" t="s">
        <v>181</v>
      </c>
      <c r="B84" s="19">
        <v>403.56</v>
      </c>
      <c r="C84" s="371">
        <v>3305.6000000000004</v>
      </c>
      <c r="D84" s="375">
        <v>3709.1600000000003</v>
      </c>
      <c r="E84" s="19">
        <v>424.90999999999997</v>
      </c>
      <c r="F84" s="369">
        <v>3501.06</v>
      </c>
      <c r="G84" s="377">
        <v>3925.97</v>
      </c>
      <c r="H84" s="345">
        <f t="shared" si="43"/>
        <v>4.7407116424199956E-3</v>
      </c>
      <c r="I84" s="323">
        <f t="shared" si="44"/>
        <v>8.2022914953358544E-3</v>
      </c>
      <c r="J84" s="399">
        <f t="shared" si="45"/>
        <v>7.5986233256938596E-3</v>
      </c>
      <c r="K84" s="323">
        <f t="shared" si="46"/>
        <v>4.9399511852697359E-3</v>
      </c>
      <c r="L84" s="323">
        <f t="shared" si="47"/>
        <v>8.7243032121107934E-3</v>
      </c>
      <c r="M84" s="399">
        <f t="shared" si="48"/>
        <v>8.0563341934141164E-3</v>
      </c>
      <c r="N84" s="394">
        <f t="shared" si="49"/>
        <v>5.2904153037962053E-2</v>
      </c>
      <c r="O84" s="395">
        <f t="shared" si="49"/>
        <v>5.9129961277831426E-2</v>
      </c>
      <c r="P84" s="386">
        <f t="shared" si="49"/>
        <v>5.8452587647877002E-2</v>
      </c>
      <c r="R84" s="401">
        <v>96.088999999999999</v>
      </c>
      <c r="S84" s="369">
        <v>848.84900000000016</v>
      </c>
      <c r="T84" s="374">
        <v>944.9380000000001</v>
      </c>
      <c r="U84" s="19">
        <v>114.09999999999998</v>
      </c>
      <c r="V84" s="119">
        <v>939.88500000000022</v>
      </c>
      <c r="W84" s="375">
        <v>1053.9850000000001</v>
      </c>
      <c r="X84" s="345">
        <f t="shared" si="50"/>
        <v>4.1350178940684264E-3</v>
      </c>
      <c r="Y84" s="323">
        <f t="shared" si="51"/>
        <v>7.8429215583850388E-3</v>
      </c>
      <c r="Z84" s="399">
        <f t="shared" si="52"/>
        <v>7.18752967427508E-3</v>
      </c>
      <c r="AA84" s="323">
        <f t="shared" si="53"/>
        <v>4.9915589719225877E-3</v>
      </c>
      <c r="AB84" s="323">
        <f t="shared" si="54"/>
        <v>9.0581640268573484E-3</v>
      </c>
      <c r="AC84" s="399">
        <f t="shared" si="55"/>
        <v>8.3240217873551334E-3</v>
      </c>
      <c r="AE84" s="394">
        <f t="shared" si="56"/>
        <v>0.18744081008231933</v>
      </c>
      <c r="AF84" s="395">
        <f t="shared" si="56"/>
        <v>0.10724640071437917</v>
      </c>
      <c r="AG84" s="386">
        <f t="shared" si="56"/>
        <v>0.11540122209076152</v>
      </c>
      <c r="AI84" s="27">
        <f t="shared" si="57"/>
        <v>2.3810337991872337</v>
      </c>
      <c r="AJ84" s="28">
        <f t="shared" si="57"/>
        <v>2.5679120280735726</v>
      </c>
      <c r="AK84" s="402">
        <f t="shared" si="57"/>
        <v>2.5475795058719495</v>
      </c>
      <c r="AL84" s="28">
        <f t="shared" si="57"/>
        <v>2.6852745287237294</v>
      </c>
      <c r="AM84" s="28">
        <f t="shared" si="57"/>
        <v>2.684572672276397</v>
      </c>
      <c r="AN84" s="402">
        <f t="shared" si="57"/>
        <v>2.6846486346049514</v>
      </c>
      <c r="AO84" s="384">
        <f t="shared" ref="AO84:AQ97" si="71">(AL84-AI84)/AI84</f>
        <v>0.12777673699564801</v>
      </c>
      <c r="AP84" s="385">
        <f t="shared" si="71"/>
        <v>4.5430156067434405E-2</v>
      </c>
      <c r="AQ84" s="386">
        <f t="shared" si="71"/>
        <v>5.3803670667419597E-2</v>
      </c>
    </row>
    <row r="85" spans="1:43" ht="19.5" customHeight="1">
      <c r="A85" s="8" t="s">
        <v>182</v>
      </c>
      <c r="B85" s="19">
        <v>822.93999999999994</v>
      </c>
      <c r="C85" s="371">
        <v>3274.2599999999998</v>
      </c>
      <c r="D85" s="375">
        <v>4097.2</v>
      </c>
      <c r="E85" s="19">
        <v>703.01999999999987</v>
      </c>
      <c r="F85" s="369">
        <v>2363.4999999999995</v>
      </c>
      <c r="G85" s="377">
        <v>3066.5199999999995</v>
      </c>
      <c r="H85" s="345">
        <f t="shared" si="43"/>
        <v>9.6672644439813431E-3</v>
      </c>
      <c r="I85" s="323">
        <f t="shared" si="44"/>
        <v>8.1245265463208999E-3</v>
      </c>
      <c r="J85" s="399">
        <f t="shared" si="45"/>
        <v>8.3935660607881244E-3</v>
      </c>
      <c r="K85" s="323">
        <f t="shared" si="46"/>
        <v>8.1732236997677839E-3</v>
      </c>
      <c r="L85" s="323">
        <f t="shared" si="47"/>
        <v>5.8896136146835126E-3</v>
      </c>
      <c r="M85" s="399">
        <f t="shared" si="48"/>
        <v>6.2926894323665876E-3</v>
      </c>
      <c r="N85" s="394">
        <f t="shared" si="49"/>
        <v>-0.14572143777189112</v>
      </c>
      <c r="O85" s="395">
        <f t="shared" si="49"/>
        <v>-0.2781575073451712</v>
      </c>
      <c r="P85" s="386">
        <f t="shared" si="49"/>
        <v>-0.25155716098799186</v>
      </c>
      <c r="R85" s="401">
        <v>233.89000000000001</v>
      </c>
      <c r="S85" s="369">
        <v>1503.8709999999999</v>
      </c>
      <c r="T85" s="374">
        <v>1737.761</v>
      </c>
      <c r="U85" s="19">
        <v>206.65</v>
      </c>
      <c r="V85" s="119">
        <v>782.1640000000001</v>
      </c>
      <c r="W85" s="375">
        <v>988.81400000000008</v>
      </c>
      <c r="X85" s="345">
        <f t="shared" si="50"/>
        <v>1.0065036947451471E-2</v>
      </c>
      <c r="Y85" s="323">
        <f t="shared" si="51"/>
        <v>1.3894982837854628E-2</v>
      </c>
      <c r="Z85" s="399">
        <f t="shared" si="52"/>
        <v>1.3218019334917144E-2</v>
      </c>
      <c r="AA85" s="323">
        <f t="shared" si="53"/>
        <v>9.0403651318825846E-3</v>
      </c>
      <c r="AB85" s="323">
        <f t="shared" si="54"/>
        <v>7.53812414061598E-3</v>
      </c>
      <c r="AC85" s="399">
        <f t="shared" si="55"/>
        <v>7.809322978639904E-3</v>
      </c>
      <c r="AE85" s="394">
        <f t="shared" si="56"/>
        <v>-0.11646500491684128</v>
      </c>
      <c r="AF85" s="395">
        <f t="shared" si="56"/>
        <v>-0.47989953925569401</v>
      </c>
      <c r="AG85" s="386">
        <f t="shared" si="56"/>
        <v>-0.43098389249154512</v>
      </c>
      <c r="AI85" s="27">
        <f t="shared" si="57"/>
        <v>2.8421270080443293</v>
      </c>
      <c r="AJ85" s="28">
        <f t="shared" si="57"/>
        <v>4.5930103290514497</v>
      </c>
      <c r="AK85" s="402">
        <f t="shared" si="57"/>
        <v>4.2413379869178955</v>
      </c>
      <c r="AL85" s="28">
        <f t="shared" si="57"/>
        <v>2.9394611817586993</v>
      </c>
      <c r="AM85" s="28">
        <f t="shared" si="57"/>
        <v>3.3093463084408725</v>
      </c>
      <c r="AN85" s="402">
        <f t="shared" si="57"/>
        <v>3.2245476957593633</v>
      </c>
      <c r="AO85" s="384">
        <f t="shared" si="71"/>
        <v>3.4246947247211793E-2</v>
      </c>
      <c r="AP85" s="385">
        <f t="shared" si="71"/>
        <v>-0.27948206702066791</v>
      </c>
      <c r="AQ85" s="386">
        <f t="shared" si="71"/>
        <v>-0.23973337996046279</v>
      </c>
    </row>
    <row r="86" spans="1:43" ht="19.5" customHeight="1">
      <c r="A86" s="8" t="s">
        <v>184</v>
      </c>
      <c r="B86" s="19">
        <v>912.03</v>
      </c>
      <c r="C86" s="371">
        <v>2846.6800000000007</v>
      </c>
      <c r="D86" s="375">
        <v>3758.7100000000009</v>
      </c>
      <c r="E86" s="19">
        <v>1114.5300000000002</v>
      </c>
      <c r="F86" s="369">
        <v>2930.84</v>
      </c>
      <c r="G86" s="377">
        <v>4045.3700000000003</v>
      </c>
      <c r="H86" s="345">
        <f t="shared" si="43"/>
        <v>1.0713825055100377E-2</v>
      </c>
      <c r="I86" s="323">
        <f t="shared" si="44"/>
        <v>7.0635585533466456E-3</v>
      </c>
      <c r="J86" s="399">
        <f t="shared" si="45"/>
        <v>7.7001319653287464E-3</v>
      </c>
      <c r="K86" s="323">
        <f t="shared" si="46"/>
        <v>1.295738813988534E-2</v>
      </c>
      <c r="L86" s="323">
        <f t="shared" si="47"/>
        <v>7.3033700725445442E-3</v>
      </c>
      <c r="M86" s="399">
        <f t="shared" si="48"/>
        <v>8.3013504066540671E-3</v>
      </c>
      <c r="N86" s="394">
        <f t="shared" si="49"/>
        <v>0.22203216999440833</v>
      </c>
      <c r="O86" s="395">
        <f t="shared" si="49"/>
        <v>2.9564264335998208E-2</v>
      </c>
      <c r="P86" s="386">
        <f t="shared" si="49"/>
        <v>7.6265527268663799E-2</v>
      </c>
      <c r="R86" s="401">
        <v>169.68200000000002</v>
      </c>
      <c r="S86" s="369">
        <v>553.11999999999989</v>
      </c>
      <c r="T86" s="374">
        <v>722.80199999999991</v>
      </c>
      <c r="U86" s="19">
        <v>280.89500000000004</v>
      </c>
      <c r="V86" s="119">
        <v>659.47400000000005</v>
      </c>
      <c r="W86" s="375">
        <v>940.36900000000014</v>
      </c>
      <c r="X86" s="345">
        <f t="shared" si="50"/>
        <v>7.3019607478620741E-3</v>
      </c>
      <c r="Y86" s="323">
        <f t="shared" si="51"/>
        <v>5.1105400046108683E-3</v>
      </c>
      <c r="Z86" s="399">
        <f t="shared" si="52"/>
        <v>5.4978853889095106E-3</v>
      </c>
      <c r="AA86" s="323">
        <f t="shared" si="53"/>
        <v>1.2288378242052547E-2</v>
      </c>
      <c r="AB86" s="323">
        <f t="shared" si="54"/>
        <v>6.3556963494977815E-3</v>
      </c>
      <c r="AC86" s="399">
        <f t="shared" si="55"/>
        <v>7.4267205360165085E-3</v>
      </c>
      <c r="AE86" s="394">
        <f t="shared" si="56"/>
        <v>0.65542013884796269</v>
      </c>
      <c r="AF86" s="395">
        <f t="shared" si="56"/>
        <v>0.19228015620480218</v>
      </c>
      <c r="AG86" s="386">
        <f t="shared" si="56"/>
        <v>0.30100497785008934</v>
      </c>
      <c r="AI86" s="27">
        <f t="shared" si="57"/>
        <v>1.8604870453822795</v>
      </c>
      <c r="AJ86" s="28">
        <f t="shared" si="57"/>
        <v>1.9430353956187549</v>
      </c>
      <c r="AK86" s="402">
        <f t="shared" si="57"/>
        <v>1.9230054992271279</v>
      </c>
      <c r="AL86" s="28">
        <f t="shared" si="57"/>
        <v>2.5203000367868067</v>
      </c>
      <c r="AM86" s="28">
        <f t="shared" si="57"/>
        <v>2.2501194196885534</v>
      </c>
      <c r="AN86" s="402">
        <f t="shared" si="57"/>
        <v>2.3245562210625974</v>
      </c>
      <c r="AO86" s="384">
        <f t="shared" si="71"/>
        <v>0.35464530271370615</v>
      </c>
      <c r="AP86" s="385">
        <f t="shared" si="71"/>
        <v>0.15804345343488113</v>
      </c>
      <c r="AQ86" s="386">
        <f t="shared" si="71"/>
        <v>0.20881413079518291</v>
      </c>
    </row>
    <row r="87" spans="1:43" ht="19.5" customHeight="1">
      <c r="A87" s="8" t="s">
        <v>229</v>
      </c>
      <c r="B87" s="19">
        <v>290.33</v>
      </c>
      <c r="C87" s="371">
        <v>2984.5100000000007</v>
      </c>
      <c r="D87" s="375">
        <v>3274.8400000000006</v>
      </c>
      <c r="E87" s="19">
        <v>209.44</v>
      </c>
      <c r="F87" s="369">
        <v>3318.3199999999997</v>
      </c>
      <c r="G87" s="377">
        <v>3527.7599999999998</v>
      </c>
      <c r="H87" s="345">
        <f t="shared" si="43"/>
        <v>3.410572928793233E-3</v>
      </c>
      <c r="I87" s="323">
        <f t="shared" si="44"/>
        <v>7.4055605610917272E-3</v>
      </c>
      <c r="J87" s="399">
        <f t="shared" si="45"/>
        <v>6.7088709065975267E-3</v>
      </c>
      <c r="K87" s="323">
        <f t="shared" si="46"/>
        <v>2.4349235749756264E-3</v>
      </c>
      <c r="L87" s="323">
        <f t="shared" si="47"/>
        <v>8.268932790301076E-3</v>
      </c>
      <c r="M87" s="399">
        <f t="shared" si="48"/>
        <v>7.2391825495759215E-3</v>
      </c>
      <c r="N87" s="394">
        <f t="shared" si="49"/>
        <v>-0.27861399097578615</v>
      </c>
      <c r="O87" s="395">
        <f t="shared" si="49"/>
        <v>0.11184750595575119</v>
      </c>
      <c r="P87" s="386">
        <f t="shared" si="49"/>
        <v>7.7231254045998926E-2</v>
      </c>
      <c r="R87" s="401">
        <v>64.262999999999991</v>
      </c>
      <c r="S87" s="369">
        <v>706.96500000000003</v>
      </c>
      <c r="T87" s="374">
        <v>771.22800000000007</v>
      </c>
      <c r="U87" s="19">
        <v>52.219000000000008</v>
      </c>
      <c r="V87" s="119">
        <v>785.71399999999994</v>
      </c>
      <c r="W87" s="375">
        <v>837.93299999999999</v>
      </c>
      <c r="X87" s="345">
        <f t="shared" si="50"/>
        <v>2.7654430260125431E-3</v>
      </c>
      <c r="Y87" s="323">
        <f t="shared" si="51"/>
        <v>6.5319874789552413E-3</v>
      </c>
      <c r="Z87" s="399">
        <f t="shared" si="52"/>
        <v>5.8662305205545986E-3</v>
      </c>
      <c r="AA87" s="323">
        <f t="shared" si="53"/>
        <v>2.2844366166067105E-3</v>
      </c>
      <c r="AB87" s="323">
        <f t="shared" si="54"/>
        <v>7.5723373499930234E-3</v>
      </c>
      <c r="AC87" s="399">
        <f t="shared" si="55"/>
        <v>6.6177151936164637E-3</v>
      </c>
      <c r="AE87" s="394">
        <f t="shared" si="56"/>
        <v>-0.18741733190171614</v>
      </c>
      <c r="AF87" s="395">
        <f t="shared" si="56"/>
        <v>0.11139023855494955</v>
      </c>
      <c r="AG87" s="386">
        <f t="shared" si="56"/>
        <v>8.6491932346854525E-2</v>
      </c>
      <c r="AI87" s="27">
        <f t="shared" si="57"/>
        <v>2.2134467674714977</v>
      </c>
      <c r="AJ87" s="28">
        <f t="shared" si="57"/>
        <v>2.3687808048892443</v>
      </c>
      <c r="AK87" s="402">
        <f t="shared" si="57"/>
        <v>2.3550097103980647</v>
      </c>
      <c r="AL87" s="28">
        <f t="shared" si="57"/>
        <v>2.4932677616501149</v>
      </c>
      <c r="AM87" s="28">
        <f t="shared" si="57"/>
        <v>2.3678066009305914</v>
      </c>
      <c r="AN87" s="402">
        <f t="shared" si="57"/>
        <v>2.3752551193958773</v>
      </c>
      <c r="AO87" s="384">
        <f t="shared" si="71"/>
        <v>0.12641866896951268</v>
      </c>
      <c r="AP87" s="385">
        <f t="shared" si="71"/>
        <v>-4.1126809058993384E-4</v>
      </c>
      <c r="AQ87" s="386">
        <f t="shared" si="71"/>
        <v>8.5967411974664492E-3</v>
      </c>
    </row>
    <row r="88" spans="1:43" ht="19.5" customHeight="1">
      <c r="A88" s="8" t="s">
        <v>237</v>
      </c>
      <c r="B88" s="19">
        <v>17.119999999999997</v>
      </c>
      <c r="C88" s="371">
        <v>1245.2499999999998</v>
      </c>
      <c r="D88" s="375">
        <v>1262.3699999999997</v>
      </c>
      <c r="E88" s="19">
        <v>76.39</v>
      </c>
      <c r="F88" s="369">
        <v>3041.6000000000004</v>
      </c>
      <c r="G88" s="377">
        <v>3117.9900000000002</v>
      </c>
      <c r="H88" s="345">
        <f t="shared" si="43"/>
        <v>2.0111255654234886E-4</v>
      </c>
      <c r="I88" s="323">
        <f t="shared" si="44"/>
        <v>3.089878837296397E-3</v>
      </c>
      <c r="J88" s="399">
        <f t="shared" si="45"/>
        <v>2.5861041658100901E-3</v>
      </c>
      <c r="K88" s="323">
        <f t="shared" si="46"/>
        <v>8.8810070613248718E-4</v>
      </c>
      <c r="L88" s="323">
        <f t="shared" si="47"/>
        <v>7.5793732897911472E-3</v>
      </c>
      <c r="M88" s="399">
        <f t="shared" si="48"/>
        <v>6.398309068006959E-3</v>
      </c>
      <c r="N88" s="394">
        <f t="shared" si="49"/>
        <v>3.4620327102803747</v>
      </c>
      <c r="O88" s="395">
        <f t="shared" si="49"/>
        <v>1.4425617345914483</v>
      </c>
      <c r="P88" s="386">
        <f t="shared" si="49"/>
        <v>1.4699493809263537</v>
      </c>
      <c r="R88" s="401">
        <v>4.7549999999999999</v>
      </c>
      <c r="S88" s="369">
        <v>334.05899999999997</v>
      </c>
      <c r="T88" s="374">
        <v>338.81399999999996</v>
      </c>
      <c r="U88" s="19">
        <v>19.941999999999997</v>
      </c>
      <c r="V88" s="119">
        <v>810.11599999999999</v>
      </c>
      <c r="W88" s="375">
        <v>830.05799999999999</v>
      </c>
      <c r="X88" s="345">
        <f t="shared" si="50"/>
        <v>2.0462290258297378E-4</v>
      </c>
      <c r="Y88" s="323">
        <f t="shared" si="51"/>
        <v>3.0865307408885993E-3</v>
      </c>
      <c r="Z88" s="399">
        <f t="shared" si="52"/>
        <v>2.5771380546235163E-3</v>
      </c>
      <c r="AA88" s="323">
        <f t="shared" si="53"/>
        <v>8.7240726571498903E-4</v>
      </c>
      <c r="AB88" s="323">
        <f t="shared" si="54"/>
        <v>7.807512204984191E-3</v>
      </c>
      <c r="AC88" s="399">
        <f t="shared" si="55"/>
        <v>6.555521071712052E-3</v>
      </c>
      <c r="AE88" s="394">
        <f t="shared" si="56"/>
        <v>3.1939011566771813</v>
      </c>
      <c r="AF88" s="395">
        <f t="shared" si="56"/>
        <v>1.4250686256020644</v>
      </c>
      <c r="AG88" s="386">
        <f t="shared" si="56"/>
        <v>1.4498928615700653</v>
      </c>
      <c r="AI88" s="27">
        <f t="shared" si="57"/>
        <v>2.7774532710280377</v>
      </c>
      <c r="AJ88" s="28">
        <f t="shared" si="57"/>
        <v>2.6826661312989364</v>
      </c>
      <c r="AK88" s="402">
        <f t="shared" si="57"/>
        <v>2.683951614819744</v>
      </c>
      <c r="AL88" s="28">
        <f t="shared" si="57"/>
        <v>2.6105511192564466</v>
      </c>
      <c r="AM88" s="28">
        <f t="shared" si="57"/>
        <v>2.6634534455549708</v>
      </c>
      <c r="AN88" s="402">
        <f t="shared" si="57"/>
        <v>2.6621573513705945</v>
      </c>
      <c r="AO88" s="384">
        <f t="shared" si="71"/>
        <v>-6.0091794707247966E-2</v>
      </c>
      <c r="AP88" s="385">
        <f t="shared" si="71"/>
        <v>-7.1617878646206756E-3</v>
      </c>
      <c r="AQ88" s="386">
        <f t="shared" si="71"/>
        <v>-8.120214734427391E-3</v>
      </c>
    </row>
    <row r="89" spans="1:43" ht="19.5" customHeight="1">
      <c r="A89" s="8" t="s">
        <v>187</v>
      </c>
      <c r="B89" s="19">
        <v>1326.48</v>
      </c>
      <c r="C89" s="371">
        <v>1809.6499999999999</v>
      </c>
      <c r="D89" s="375">
        <v>3136.13</v>
      </c>
      <c r="E89" s="19">
        <v>1371.7599999999998</v>
      </c>
      <c r="F89" s="369">
        <v>1687.7</v>
      </c>
      <c r="G89" s="377">
        <v>3059.46</v>
      </c>
      <c r="H89" s="345">
        <f t="shared" si="43"/>
        <v>1.5582464018825641E-2</v>
      </c>
      <c r="I89" s="323">
        <f t="shared" si="44"/>
        <v>4.4903426925624775E-3</v>
      </c>
      <c r="J89" s="399">
        <f t="shared" si="45"/>
        <v>6.424708173928405E-3</v>
      </c>
      <c r="K89" s="323">
        <f t="shared" si="46"/>
        <v>1.5947912352982072E-2</v>
      </c>
      <c r="L89" s="323">
        <f t="shared" si="47"/>
        <v>4.2055853173265777E-3</v>
      </c>
      <c r="M89" s="399">
        <f t="shared" si="48"/>
        <v>6.2782018740292853E-3</v>
      </c>
      <c r="N89" s="394">
        <f t="shared" si="49"/>
        <v>3.4135456245099623E-2</v>
      </c>
      <c r="O89" s="395">
        <f t="shared" si="49"/>
        <v>-6.7388721575995264E-2</v>
      </c>
      <c r="P89" s="386">
        <f t="shared" si="49"/>
        <v>-2.444732839518772E-2</v>
      </c>
      <c r="R89" s="401">
        <v>281.73599999999999</v>
      </c>
      <c r="S89" s="369">
        <v>408.69100000000003</v>
      </c>
      <c r="T89" s="374">
        <v>690.42700000000002</v>
      </c>
      <c r="U89" s="19">
        <v>286.06099999999998</v>
      </c>
      <c r="V89" s="119">
        <v>369.04</v>
      </c>
      <c r="W89" s="375">
        <v>655.101</v>
      </c>
      <c r="X89" s="345">
        <f t="shared" si="50"/>
        <v>1.2124003802758507E-2</v>
      </c>
      <c r="Y89" s="323">
        <f t="shared" si="51"/>
        <v>3.776091453978198E-3</v>
      </c>
      <c r="Z89" s="399">
        <f t="shared" si="52"/>
        <v>5.251629789912904E-3</v>
      </c>
      <c r="AA89" s="323">
        <f t="shared" si="53"/>
        <v>1.2514376433542047E-2</v>
      </c>
      <c r="AB89" s="323">
        <f t="shared" si="54"/>
        <v>3.5566317714097314E-3</v>
      </c>
      <c r="AC89" s="399">
        <f t="shared" si="55"/>
        <v>5.1737690734859933E-3</v>
      </c>
      <c r="AE89" s="394">
        <f t="shared" si="56"/>
        <v>1.5351250816367056E-2</v>
      </c>
      <c r="AF89" s="395">
        <f t="shared" si="56"/>
        <v>-9.701950862632161E-2</v>
      </c>
      <c r="AG89" s="386">
        <f t="shared" si="56"/>
        <v>-5.1165438199838681E-2</v>
      </c>
      <c r="AI89" s="27">
        <f t="shared" si="57"/>
        <v>2.1239370363669257</v>
      </c>
      <c r="AJ89" s="28">
        <f t="shared" si="57"/>
        <v>2.2583980327687678</v>
      </c>
      <c r="AK89" s="402">
        <f t="shared" si="57"/>
        <v>2.2015254469680783</v>
      </c>
      <c r="AL89" s="28">
        <f t="shared" si="57"/>
        <v>2.08535749693824</v>
      </c>
      <c r="AM89" s="28">
        <f t="shared" si="57"/>
        <v>2.1866445458316051</v>
      </c>
      <c r="AN89" s="402">
        <f t="shared" si="57"/>
        <v>2.1412308054362534</v>
      </c>
      <c r="AO89" s="384">
        <f t="shared" si="71"/>
        <v>-1.816416342297858E-2</v>
      </c>
      <c r="AP89" s="385">
        <f t="shared" si="71"/>
        <v>-3.1771851505376085E-2</v>
      </c>
      <c r="AQ89" s="386">
        <f t="shared" si="71"/>
        <v>-2.7387665046008029E-2</v>
      </c>
    </row>
    <row r="90" spans="1:43" ht="19.5" customHeight="1">
      <c r="A90" s="8" t="s">
        <v>240</v>
      </c>
      <c r="B90" s="19">
        <v>34.019999999999996</v>
      </c>
      <c r="C90" s="371">
        <v>963.1</v>
      </c>
      <c r="D90" s="375">
        <v>997.12</v>
      </c>
      <c r="E90" s="19"/>
      <c r="F90" s="369">
        <v>2035.1699999999998</v>
      </c>
      <c r="G90" s="377">
        <v>2035.1699999999998</v>
      </c>
      <c r="H90" s="345">
        <f t="shared" si="43"/>
        <v>3.9964072275529842E-4</v>
      </c>
      <c r="I90" s="323">
        <f t="shared" si="44"/>
        <v>2.389770976269954E-3</v>
      </c>
      <c r="J90" s="399">
        <f t="shared" si="45"/>
        <v>2.0427102876435259E-3</v>
      </c>
      <c r="K90" s="323">
        <f t="shared" si="46"/>
        <v>0</v>
      </c>
      <c r="L90" s="323">
        <f t="shared" si="47"/>
        <v>5.0714469812546837E-3</v>
      </c>
      <c r="M90" s="399">
        <f t="shared" si="48"/>
        <v>4.1762951984886804E-3</v>
      </c>
      <c r="N90" s="394">
        <f t="shared" si="49"/>
        <v>-1</v>
      </c>
      <c r="O90" s="395">
        <f t="shared" si="49"/>
        <v>1.1131450524348454</v>
      </c>
      <c r="P90" s="386">
        <f t="shared" si="49"/>
        <v>1.0410482188703463</v>
      </c>
      <c r="R90" s="401">
        <v>5.1379999999999999</v>
      </c>
      <c r="S90" s="369">
        <v>172.898</v>
      </c>
      <c r="T90" s="374">
        <v>178.036</v>
      </c>
      <c r="U90" s="19"/>
      <c r="V90" s="119">
        <v>464.70300000000003</v>
      </c>
      <c r="W90" s="375">
        <v>464.70300000000003</v>
      </c>
      <c r="X90" s="345">
        <f t="shared" si="50"/>
        <v>2.2110462112961499E-4</v>
      </c>
      <c r="Y90" s="323">
        <f t="shared" si="51"/>
        <v>1.597487246379104E-3</v>
      </c>
      <c r="Z90" s="399">
        <f t="shared" si="52"/>
        <v>1.3542042261918115E-3</v>
      </c>
      <c r="AA90" s="323">
        <f t="shared" si="53"/>
        <v>0</v>
      </c>
      <c r="AB90" s="323">
        <f t="shared" si="54"/>
        <v>4.4785862076452861E-3</v>
      </c>
      <c r="AC90" s="399">
        <f t="shared" si="55"/>
        <v>3.6700692103296467E-3</v>
      </c>
      <c r="AE90" s="394">
        <f t="shared" si="56"/>
        <v>-1</v>
      </c>
      <c r="AF90" s="395">
        <f t="shared" si="56"/>
        <v>1.6877291813670492</v>
      </c>
      <c r="AG90" s="386">
        <f t="shared" si="56"/>
        <v>1.6101631130782539</v>
      </c>
      <c r="AI90" s="27">
        <f t="shared" si="57"/>
        <v>1.5102880658436215</v>
      </c>
      <c r="AJ90" s="28">
        <f t="shared" si="57"/>
        <v>1.7952237566192504</v>
      </c>
      <c r="AK90" s="402">
        <f t="shared" si="57"/>
        <v>1.7855022464698331</v>
      </c>
      <c r="AL90" s="28"/>
      <c r="AM90" s="28">
        <f t="shared" si="57"/>
        <v>2.2833620778608181</v>
      </c>
      <c r="AN90" s="402">
        <f t="shared" si="57"/>
        <v>2.2833620778608181</v>
      </c>
      <c r="AO90" s="384">
        <f t="shared" si="71"/>
        <v>-1</v>
      </c>
      <c r="AP90" s="385">
        <f t="shared" si="71"/>
        <v>0.27190945944299755</v>
      </c>
      <c r="AQ90" s="386">
        <f t="shared" si="71"/>
        <v>0.27883461495235734</v>
      </c>
    </row>
    <row r="91" spans="1:43" ht="19.5" customHeight="1">
      <c r="A91" s="8" t="s">
        <v>241</v>
      </c>
      <c r="B91" s="19">
        <v>418.62</v>
      </c>
      <c r="C91" s="371">
        <v>1993.35</v>
      </c>
      <c r="D91" s="375">
        <v>2411.9699999999998</v>
      </c>
      <c r="E91" s="19">
        <v>410.34999999999991</v>
      </c>
      <c r="F91" s="369">
        <v>2534.2600000000002</v>
      </c>
      <c r="G91" s="377">
        <v>2944.61</v>
      </c>
      <c r="H91" s="345">
        <f t="shared" si="43"/>
        <v>4.9176249076961507E-3</v>
      </c>
      <c r="I91" s="323">
        <f t="shared" si="44"/>
        <v>4.946163405199577E-3</v>
      </c>
      <c r="J91" s="399">
        <f t="shared" si="45"/>
        <v>4.9411865497508371E-3</v>
      </c>
      <c r="K91" s="323">
        <f t="shared" si="46"/>
        <v>4.7706784233730341E-3</v>
      </c>
      <c r="L91" s="323">
        <f t="shared" si="47"/>
        <v>6.3151310341222093E-3</v>
      </c>
      <c r="M91" s="399">
        <f t="shared" si="48"/>
        <v>6.0425225432871729E-3</v>
      </c>
      <c r="N91" s="394">
        <f t="shared" si="49"/>
        <v>-1.9755386746930618E-2</v>
      </c>
      <c r="O91" s="395">
        <f t="shared" si="49"/>
        <v>0.27135726289913981</v>
      </c>
      <c r="P91" s="386">
        <f t="shared" si="49"/>
        <v>0.22083193406219828</v>
      </c>
      <c r="R91" s="401">
        <v>75.687000000000012</v>
      </c>
      <c r="S91" s="369">
        <v>298.77999999999997</v>
      </c>
      <c r="T91" s="374">
        <v>374.46699999999998</v>
      </c>
      <c r="U91" s="19">
        <v>73.972000000000008</v>
      </c>
      <c r="V91" s="119">
        <v>390.12499999999994</v>
      </c>
      <c r="W91" s="375">
        <v>464.09699999999998</v>
      </c>
      <c r="X91" s="345">
        <f t="shared" si="50"/>
        <v>3.257054390704004E-3</v>
      </c>
      <c r="Y91" s="323">
        <f t="shared" si="51"/>
        <v>2.7605712007839804E-3</v>
      </c>
      <c r="Z91" s="399">
        <f t="shared" si="52"/>
        <v>2.8483272707169843E-3</v>
      </c>
      <c r="AA91" s="323">
        <f t="shared" si="53"/>
        <v>3.2360701163107602E-3</v>
      </c>
      <c r="AB91" s="323">
        <f t="shared" si="54"/>
        <v>3.7598389600618392E-3</v>
      </c>
      <c r="AC91" s="399">
        <f t="shared" si="55"/>
        <v>3.6652832245678592E-3</v>
      </c>
      <c r="AE91" s="394">
        <f t="shared" si="56"/>
        <v>-2.2659109226155126E-2</v>
      </c>
      <c r="AF91" s="395">
        <f t="shared" si="56"/>
        <v>0.30572662159448416</v>
      </c>
      <c r="AG91" s="386">
        <f t="shared" si="56"/>
        <v>0.23935353449035562</v>
      </c>
      <c r="AI91" s="27">
        <f t="shared" si="57"/>
        <v>1.8080120395585497</v>
      </c>
      <c r="AJ91" s="28">
        <f t="shared" si="57"/>
        <v>1.4988837885970852</v>
      </c>
      <c r="AK91" s="402">
        <f t="shared" si="57"/>
        <v>1.5525358938958611</v>
      </c>
      <c r="AL91" s="28">
        <f t="shared" si="57"/>
        <v>1.8026562690386261</v>
      </c>
      <c r="AM91" s="28">
        <f t="shared" si="57"/>
        <v>1.5394040074814734</v>
      </c>
      <c r="AN91" s="402">
        <f t="shared" si="57"/>
        <v>1.5760898726826302</v>
      </c>
      <c r="AO91" s="384">
        <f t="shared" si="71"/>
        <v>-2.9622427299938361E-3</v>
      </c>
      <c r="AP91" s="385">
        <f t="shared" si="71"/>
        <v>2.7033596061716108E-2</v>
      </c>
      <c r="AQ91" s="386">
        <f t="shared" si="71"/>
        <v>1.5171294189961606E-2</v>
      </c>
    </row>
    <row r="92" spans="1:43" ht="19.5" customHeight="1">
      <c r="A92" s="8" t="s">
        <v>166</v>
      </c>
      <c r="B92" s="19">
        <v>135.86000000000001</v>
      </c>
      <c r="C92" s="371">
        <v>774.24</v>
      </c>
      <c r="D92" s="375">
        <v>910.1</v>
      </c>
      <c r="E92" s="19">
        <v>41.050000000000004</v>
      </c>
      <c r="F92" s="369">
        <v>1902.3799999999997</v>
      </c>
      <c r="G92" s="377">
        <v>1943.4299999999996</v>
      </c>
      <c r="H92" s="345">
        <f t="shared" si="43"/>
        <v>1.5959785006917945E-3</v>
      </c>
      <c r="I92" s="323">
        <f t="shared" si="44"/>
        <v>1.921146589832052E-3</v>
      </c>
      <c r="J92" s="399">
        <f t="shared" si="45"/>
        <v>1.8644402206197579E-3</v>
      </c>
      <c r="K92" s="323">
        <f t="shared" si="46"/>
        <v>4.7724223048486195E-4</v>
      </c>
      <c r="L92" s="323">
        <f t="shared" si="47"/>
        <v>4.740547132769884E-3</v>
      </c>
      <c r="M92" s="399">
        <f t="shared" si="48"/>
        <v>3.9880390225872312E-3</v>
      </c>
      <c r="N92" s="394">
        <f t="shared" si="49"/>
        <v>-0.69785072869129983</v>
      </c>
      <c r="O92" s="395">
        <f t="shared" si="49"/>
        <v>1.4570934077288691</v>
      </c>
      <c r="P92" s="386">
        <f t="shared" si="49"/>
        <v>1.1354027029996698</v>
      </c>
      <c r="R92" s="401">
        <v>26.209999999999997</v>
      </c>
      <c r="S92" s="369">
        <v>188.482</v>
      </c>
      <c r="T92" s="374">
        <v>214.69200000000001</v>
      </c>
      <c r="U92" s="19">
        <v>14.783000000000001</v>
      </c>
      <c r="V92" s="119">
        <v>403.86</v>
      </c>
      <c r="W92" s="375">
        <v>418.64300000000003</v>
      </c>
      <c r="X92" s="345">
        <f t="shared" si="50"/>
        <v>1.1279003736487366E-3</v>
      </c>
      <c r="Y92" s="323">
        <f t="shared" si="51"/>
        <v>1.7414752696504662E-3</v>
      </c>
      <c r="Z92" s="399">
        <f t="shared" si="52"/>
        <v>1.6330226118850817E-3</v>
      </c>
      <c r="AA92" s="323">
        <f t="shared" si="53"/>
        <v>6.4671530483726238E-4</v>
      </c>
      <c r="AB92" s="323">
        <f t="shared" si="54"/>
        <v>3.8922103490178143E-3</v>
      </c>
      <c r="AC92" s="399">
        <f t="shared" si="55"/>
        <v>3.30630270176873E-3</v>
      </c>
      <c r="AE92" s="394">
        <f t="shared" si="56"/>
        <v>-0.43597863410911852</v>
      </c>
      <c r="AF92" s="395">
        <f t="shared" si="56"/>
        <v>1.1426979764645961</v>
      </c>
      <c r="AG92" s="386">
        <f t="shared" si="56"/>
        <v>0.94997018985337145</v>
      </c>
      <c r="AI92" s="27">
        <f t="shared" si="57"/>
        <v>1.929191815103783</v>
      </c>
      <c r="AJ92" s="28">
        <f t="shared" si="57"/>
        <v>2.4344131018805539</v>
      </c>
      <c r="AK92" s="402">
        <f t="shared" si="57"/>
        <v>2.3589935171959127</v>
      </c>
      <c r="AL92" s="28">
        <f t="shared" si="57"/>
        <v>3.6012180267965892</v>
      </c>
      <c r="AM92" s="28">
        <f t="shared" si="57"/>
        <v>2.1229197110987292</v>
      </c>
      <c r="AN92" s="402">
        <f t="shared" si="57"/>
        <v>2.1541449910724859</v>
      </c>
      <c r="AO92" s="384">
        <f t="shared" si="71"/>
        <v>0.86669775322619114</v>
      </c>
      <c r="AP92" s="385">
        <f t="shared" si="71"/>
        <v>-0.1279542040507422</v>
      </c>
      <c r="AQ92" s="386">
        <f t="shared" si="71"/>
        <v>-8.6837256919182204E-2</v>
      </c>
    </row>
    <row r="93" spans="1:43" ht="19.5" customHeight="1">
      <c r="A93" s="8" t="s">
        <v>242</v>
      </c>
      <c r="B93" s="19">
        <v>284.19000000000005</v>
      </c>
      <c r="C93" s="371">
        <v>1224.95</v>
      </c>
      <c r="D93" s="375">
        <v>1509.14</v>
      </c>
      <c r="E93" s="19">
        <v>253.52999999999997</v>
      </c>
      <c r="F93" s="369">
        <v>1265.1099999999999</v>
      </c>
      <c r="G93" s="377">
        <v>1518.6399999999999</v>
      </c>
      <c r="H93" s="345">
        <f t="shared" si="43"/>
        <v>3.3384449441454522E-3</v>
      </c>
      <c r="I93" s="323">
        <f t="shared" si="44"/>
        <v>3.0395077950180461E-3</v>
      </c>
      <c r="J93" s="399">
        <f t="shared" si="45"/>
        <v>3.0916397259049574E-3</v>
      </c>
      <c r="K93" s="323">
        <f t="shared" si="46"/>
        <v>2.947508470032327E-3</v>
      </c>
      <c r="L93" s="323">
        <f t="shared" si="47"/>
        <v>3.1525318722539705E-3</v>
      </c>
      <c r="M93" s="399">
        <f t="shared" si="48"/>
        <v>3.1163435684649684E-3</v>
      </c>
      <c r="N93" s="394">
        <f t="shared" si="49"/>
        <v>-0.10788556951335401</v>
      </c>
      <c r="O93" s="395">
        <f t="shared" si="49"/>
        <v>3.2785011633127761E-2</v>
      </c>
      <c r="P93" s="386">
        <f t="shared" si="49"/>
        <v>6.2949759465654427E-3</v>
      </c>
      <c r="R93" s="401">
        <v>56.371999999999993</v>
      </c>
      <c r="S93" s="369">
        <v>332.63</v>
      </c>
      <c r="T93" s="374">
        <v>389.00200000000001</v>
      </c>
      <c r="U93" s="19">
        <v>47.905000000000001</v>
      </c>
      <c r="V93" s="119">
        <v>304.43100000000004</v>
      </c>
      <c r="W93" s="375">
        <v>352.33600000000001</v>
      </c>
      <c r="X93" s="345">
        <f t="shared" si="50"/>
        <v>2.4258679841025021E-3</v>
      </c>
      <c r="Y93" s="323">
        <f t="shared" si="51"/>
        <v>3.073327526999048E-3</v>
      </c>
      <c r="Z93" s="399">
        <f t="shared" si="52"/>
        <v>2.9588855759344573E-3</v>
      </c>
      <c r="AA93" s="323">
        <f t="shared" si="53"/>
        <v>2.0957110652931781E-3</v>
      </c>
      <c r="AB93" s="323">
        <f t="shared" si="54"/>
        <v>2.9339609982712879E-3</v>
      </c>
      <c r="AC93" s="399">
        <f t="shared" si="55"/>
        <v>2.7826321441667178E-3</v>
      </c>
      <c r="AE93" s="394">
        <f t="shared" si="56"/>
        <v>-0.15019868019584179</v>
      </c>
      <c r="AF93" s="395">
        <f t="shared" si="56"/>
        <v>-8.4775877100682309E-2</v>
      </c>
      <c r="AG93" s="386">
        <f t="shared" si="56"/>
        <v>-9.4256584799049872E-2</v>
      </c>
      <c r="AI93" s="27">
        <f t="shared" si="57"/>
        <v>1.9836025194412183</v>
      </c>
      <c r="AJ93" s="28">
        <f t="shared" si="57"/>
        <v>2.7154577737866852</v>
      </c>
      <c r="AK93" s="402">
        <f t="shared" si="57"/>
        <v>2.5776402454377987</v>
      </c>
      <c r="AL93" s="28">
        <f t="shared" si="57"/>
        <v>1.8895199779118843</v>
      </c>
      <c r="AM93" s="28">
        <f t="shared" si="57"/>
        <v>2.4063599212716684</v>
      </c>
      <c r="AN93" s="402">
        <f t="shared" si="57"/>
        <v>2.3200758573460467</v>
      </c>
      <c r="AO93" s="384">
        <f t="shared" si="71"/>
        <v>-4.7430138148764366E-2</v>
      </c>
      <c r="AP93" s="385">
        <f t="shared" si="71"/>
        <v>-0.11382900352892697</v>
      </c>
      <c r="AQ93" s="386">
        <f t="shared" si="71"/>
        <v>-9.9922550692486567E-2</v>
      </c>
    </row>
    <row r="94" spans="1:43" ht="19.5" customHeight="1">
      <c r="A94" s="8" t="s">
        <v>185</v>
      </c>
      <c r="B94" s="19">
        <v>110.11000000000001</v>
      </c>
      <c r="C94" s="371">
        <v>1217.96</v>
      </c>
      <c r="D94" s="375">
        <v>1328.0700000000002</v>
      </c>
      <c r="E94" s="19">
        <v>88.22</v>
      </c>
      <c r="F94" s="369">
        <v>1268.3600000000001</v>
      </c>
      <c r="G94" s="377">
        <v>1356.5800000000002</v>
      </c>
      <c r="H94" s="345">
        <f t="shared" si="43"/>
        <v>1.2934873598643714E-3</v>
      </c>
      <c r="I94" s="323">
        <f t="shared" si="44"/>
        <v>3.0221632834157961E-3</v>
      </c>
      <c r="J94" s="399">
        <f t="shared" si="45"/>
        <v>2.7206978615520079E-3</v>
      </c>
      <c r="K94" s="323">
        <f t="shared" si="46"/>
        <v>1.025634825173557E-3</v>
      </c>
      <c r="L94" s="323">
        <f t="shared" si="47"/>
        <v>3.1606305582060428E-3</v>
      </c>
      <c r="M94" s="399">
        <f t="shared" si="48"/>
        <v>2.7837863865749668E-3</v>
      </c>
      <c r="N94" s="394">
        <f t="shared" si="49"/>
        <v>-0.1988011988011989</v>
      </c>
      <c r="O94" s="395">
        <f t="shared" si="49"/>
        <v>4.1380669315905359E-2</v>
      </c>
      <c r="P94" s="386">
        <f t="shared" si="49"/>
        <v>2.1467241937548464E-2</v>
      </c>
      <c r="R94" s="401">
        <v>39.027999999999999</v>
      </c>
      <c r="S94" s="369">
        <v>303.27000000000004</v>
      </c>
      <c r="T94" s="374">
        <v>342.29800000000006</v>
      </c>
      <c r="U94" s="19">
        <v>31.737000000000002</v>
      </c>
      <c r="V94" s="119">
        <v>313.69500000000005</v>
      </c>
      <c r="W94" s="375">
        <v>345.43200000000007</v>
      </c>
      <c r="X94" s="345">
        <f t="shared" si="50"/>
        <v>1.6795000298650475E-3</v>
      </c>
      <c r="Y94" s="323">
        <f t="shared" si="51"/>
        <v>2.8020564564621392E-3</v>
      </c>
      <c r="Z94" s="399">
        <f t="shared" si="52"/>
        <v>2.6036385799332986E-3</v>
      </c>
      <c r="AA94" s="323">
        <f t="shared" si="53"/>
        <v>1.3884058465548396E-3</v>
      </c>
      <c r="AB94" s="323">
        <f t="shared" si="54"/>
        <v>3.0232430184597221E-3</v>
      </c>
      <c r="AC94" s="399">
        <f t="shared" si="55"/>
        <v>2.7281066562139487E-3</v>
      </c>
      <c r="AE94" s="394">
        <f t="shared" si="56"/>
        <v>-0.18681459464999481</v>
      </c>
      <c r="AF94" s="395">
        <f t="shared" si="56"/>
        <v>3.4375309130477823E-2</v>
      </c>
      <c r="AG94" s="386">
        <f t="shared" si="56"/>
        <v>9.155764859858995E-3</v>
      </c>
      <c r="AI94" s="27">
        <f t="shared" si="57"/>
        <v>3.5444555444555439</v>
      </c>
      <c r="AJ94" s="28">
        <f t="shared" si="57"/>
        <v>2.4899832506814676</v>
      </c>
      <c r="AK94" s="402">
        <f t="shared" si="57"/>
        <v>2.5774093233037414</v>
      </c>
      <c r="AL94" s="28">
        <f t="shared" si="57"/>
        <v>3.5974835638177289</v>
      </c>
      <c r="AM94" s="28">
        <f t="shared" si="57"/>
        <v>2.4732331514711916</v>
      </c>
      <c r="AN94" s="402">
        <f t="shared" si="57"/>
        <v>2.5463444839228062</v>
      </c>
      <c r="AO94" s="384">
        <f t="shared" si="71"/>
        <v>1.4960836353310946E-2</v>
      </c>
      <c r="AP94" s="385">
        <f t="shared" si="71"/>
        <v>-6.7269927240240709E-3</v>
      </c>
      <c r="AQ94" s="386">
        <f t="shared" si="71"/>
        <v>-1.2052738034297189E-2</v>
      </c>
    </row>
    <row r="95" spans="1:43" ht="19.5" customHeight="1">
      <c r="A95" s="8" t="s">
        <v>179</v>
      </c>
      <c r="B95" s="19">
        <v>274.99999999999994</v>
      </c>
      <c r="C95" s="371">
        <v>669.4799999999999</v>
      </c>
      <c r="D95" s="375">
        <v>944.47999999999979</v>
      </c>
      <c r="E95" s="19">
        <v>352.95000000000005</v>
      </c>
      <c r="F95" s="369">
        <v>783.03</v>
      </c>
      <c r="G95" s="377">
        <v>1135.98</v>
      </c>
      <c r="H95" s="345">
        <f t="shared" si="43"/>
        <v>3.2304879117491785E-3</v>
      </c>
      <c r="I95" s="323">
        <f t="shared" si="44"/>
        <v>1.6612022356901762E-3</v>
      </c>
      <c r="J95" s="399">
        <f t="shared" si="45"/>
        <v>1.9348714422271712E-3</v>
      </c>
      <c r="K95" s="323">
        <f t="shared" si="46"/>
        <v>4.1033531120495013E-3</v>
      </c>
      <c r="L95" s="323">
        <f t="shared" si="47"/>
        <v>1.9512350957079042E-3</v>
      </c>
      <c r="M95" s="399">
        <f t="shared" si="48"/>
        <v>2.3311014900864162E-3</v>
      </c>
      <c r="N95" s="394">
        <f t="shared" si="49"/>
        <v>0.2834545454545459</v>
      </c>
      <c r="O95" s="395">
        <f t="shared" si="49"/>
        <v>0.16960924896934948</v>
      </c>
      <c r="P95" s="386">
        <f t="shared" si="49"/>
        <v>0.20275707267491136</v>
      </c>
      <c r="R95" s="401">
        <v>99.251000000000005</v>
      </c>
      <c r="S95" s="369">
        <v>239.393</v>
      </c>
      <c r="T95" s="374">
        <v>338.64400000000001</v>
      </c>
      <c r="U95" s="19">
        <v>102.012</v>
      </c>
      <c r="V95" s="119">
        <v>210.41999999999996</v>
      </c>
      <c r="W95" s="375">
        <v>312.43199999999996</v>
      </c>
      <c r="X95" s="345">
        <f t="shared" si="50"/>
        <v>4.2710888967955277E-3</v>
      </c>
      <c r="Y95" s="323">
        <f t="shared" si="51"/>
        <v>2.2118663279646544E-3</v>
      </c>
      <c r="Z95" s="399">
        <f t="shared" si="52"/>
        <v>2.5758449750303298E-3</v>
      </c>
      <c r="AA95" s="323">
        <f t="shared" si="53"/>
        <v>4.4627424526184675E-3</v>
      </c>
      <c r="AB95" s="323">
        <f t="shared" si="54"/>
        <v>2.0279277513007682E-3</v>
      </c>
      <c r="AC95" s="399">
        <f t="shared" si="55"/>
        <v>2.4674836691859357E-3</v>
      </c>
      <c r="AE95" s="394">
        <f t="shared" si="56"/>
        <v>2.7818359512750458E-2</v>
      </c>
      <c r="AF95" s="395">
        <f t="shared" si="56"/>
        <v>-0.12102693061200637</v>
      </c>
      <c r="AG95" s="386">
        <f t="shared" si="56"/>
        <v>-7.7402818298862655E-2</v>
      </c>
      <c r="AI95" s="27">
        <f t="shared" si="57"/>
        <v>3.6091272727272736</v>
      </c>
      <c r="AJ95" s="28">
        <f t="shared" si="57"/>
        <v>3.5758051024675872</v>
      </c>
      <c r="AK95" s="402">
        <f t="shared" si="57"/>
        <v>3.5855073691343393</v>
      </c>
      <c r="AL95" s="28">
        <f t="shared" si="57"/>
        <v>2.890267743306417</v>
      </c>
      <c r="AM95" s="28">
        <f t="shared" si="57"/>
        <v>2.6872533619401553</v>
      </c>
      <c r="AN95" s="402">
        <f t="shared" si="57"/>
        <v>2.7503301114456233</v>
      </c>
      <c r="AO95" s="384">
        <f t="shared" si="71"/>
        <v>-0.19917821542426326</v>
      </c>
      <c r="AP95" s="385">
        <f t="shared" si="71"/>
        <v>-0.24848998059605129</v>
      </c>
      <c r="AQ95" s="386">
        <f t="shared" si="71"/>
        <v>-0.2329314018089316</v>
      </c>
    </row>
    <row r="96" spans="1:43" ht="19.5" customHeight="1" thickBot="1">
      <c r="A96" s="8" t="s">
        <v>17</v>
      </c>
      <c r="B96" s="19">
        <f t="shared" ref="B96:G96" si="72">B97-SUM(B69:B95)</f>
        <v>1670.0400000000081</v>
      </c>
      <c r="C96" s="371">
        <f t="shared" si="72"/>
        <v>7801.7000000000698</v>
      </c>
      <c r="D96" s="376">
        <f t="shared" si="72"/>
        <v>9471.7400000001071</v>
      </c>
      <c r="E96" s="21">
        <f t="shared" si="72"/>
        <v>1749.5499999999738</v>
      </c>
      <c r="F96" s="119">
        <f t="shared" si="72"/>
        <v>7876.1799999998766</v>
      </c>
      <c r="G96" s="375">
        <f t="shared" si="72"/>
        <v>9625.7300000000978</v>
      </c>
      <c r="H96" s="345">
        <f t="shared" si="43"/>
        <v>1.961834193504591E-2</v>
      </c>
      <c r="I96" s="323">
        <f t="shared" si="44"/>
        <v>1.9358608893744644E-2</v>
      </c>
      <c r="J96" s="399">
        <f t="shared" si="45"/>
        <v>1.9403903983356979E-2</v>
      </c>
      <c r="K96" s="323">
        <f t="shared" si="46"/>
        <v>2.0340052237388006E-2</v>
      </c>
      <c r="L96" s="323">
        <f t="shared" si="47"/>
        <v>1.9626679483688288E-2</v>
      </c>
      <c r="M96" s="399">
        <f t="shared" si="48"/>
        <v>1.9752595596902893E-2</v>
      </c>
      <c r="N96" s="396">
        <f t="shared" si="49"/>
        <v>4.7609638092479985E-2</v>
      </c>
      <c r="O96" s="397">
        <f t="shared" si="49"/>
        <v>9.5466372713390781E-3</v>
      </c>
      <c r="P96" s="388">
        <f t="shared" si="49"/>
        <v>1.6257836469327595E-2</v>
      </c>
      <c r="R96" s="19">
        <f t="shared" ref="R96:W96" si="73">R97-SUM(R69:R95)</f>
        <v>478.2179999999862</v>
      </c>
      <c r="S96" s="119">
        <f t="shared" si="73"/>
        <v>2562.5030000000261</v>
      </c>
      <c r="T96" s="375">
        <f t="shared" si="73"/>
        <v>3040.7209999999905</v>
      </c>
      <c r="U96" s="119">
        <f t="shared" si="73"/>
        <v>468.14900000000125</v>
      </c>
      <c r="V96" s="123">
        <f t="shared" si="73"/>
        <v>2374.9780000000464</v>
      </c>
      <c r="W96" s="376">
        <f t="shared" si="73"/>
        <v>2843.1269999999786</v>
      </c>
      <c r="X96" s="345">
        <f t="shared" si="50"/>
        <v>2.0579254516807935E-2</v>
      </c>
      <c r="Y96" s="323">
        <f t="shared" si="51"/>
        <v>2.3676189784197822E-2</v>
      </c>
      <c r="Z96" s="399">
        <f t="shared" si="52"/>
        <v>2.312878984514468E-2</v>
      </c>
      <c r="AA96" s="323">
        <f t="shared" si="53"/>
        <v>2.04802220959386E-2</v>
      </c>
      <c r="AB96" s="323">
        <f t="shared" si="54"/>
        <v>2.2888906923908808E-2</v>
      </c>
      <c r="AC96" s="399">
        <f t="shared" si="55"/>
        <v>2.2454068219393501E-2</v>
      </c>
      <c r="AE96" s="396">
        <f t="shared" si="56"/>
        <v>-2.1055250952463613E-2</v>
      </c>
      <c r="AF96" s="397">
        <f t="shared" si="56"/>
        <v>-7.3180402130252231E-2</v>
      </c>
      <c r="AG96" s="388">
        <f t="shared" si="56"/>
        <v>-6.4982614320752377E-2</v>
      </c>
      <c r="AI96" s="27">
        <f t="shared" si="57"/>
        <v>2.863512251203467</v>
      </c>
      <c r="AJ96" s="28">
        <f t="shared" si="57"/>
        <v>3.2845443941705055</v>
      </c>
      <c r="AK96" s="402">
        <f t="shared" si="57"/>
        <v>3.2103087711444318</v>
      </c>
      <c r="AL96" s="28">
        <f t="shared" si="57"/>
        <v>2.6758252121974695</v>
      </c>
      <c r="AM96" s="28">
        <f t="shared" si="57"/>
        <v>3.0153932490116828</v>
      </c>
      <c r="AN96" s="402">
        <f t="shared" si="57"/>
        <v>2.9536741628946062</v>
      </c>
      <c r="AO96" s="387">
        <f t="shared" si="71"/>
        <v>-6.5544346432293774E-2</v>
      </c>
      <c r="AP96" s="385">
        <f t="shared" si="71"/>
        <v>-8.1944742667055773E-2</v>
      </c>
      <c r="AQ96" s="386">
        <f t="shared" si="71"/>
        <v>-7.9940786555038709E-2</v>
      </c>
    </row>
    <row r="97" spans="1:43" ht="25.5" customHeight="1" thickBot="1">
      <c r="A97" s="12" t="s">
        <v>18</v>
      </c>
      <c r="B97" s="17">
        <v>85126.459999999992</v>
      </c>
      <c r="C97" s="372">
        <v>403009.32999999996</v>
      </c>
      <c r="D97" s="18">
        <v>488135.7900000001</v>
      </c>
      <c r="E97" s="17">
        <v>86015.01999999999</v>
      </c>
      <c r="F97" s="373">
        <v>401299.66999999981</v>
      </c>
      <c r="G97" s="378">
        <v>487314.69</v>
      </c>
      <c r="H97" s="334">
        <f t="shared" ref="H97:M97" si="74">SUM(H69:H96)</f>
        <v>1.0000000000000002</v>
      </c>
      <c r="I97" s="338">
        <f t="shared" si="74"/>
        <v>1</v>
      </c>
      <c r="J97" s="335">
        <f t="shared" si="74"/>
        <v>1.0000000000000002</v>
      </c>
      <c r="K97" s="338">
        <f t="shared" si="74"/>
        <v>0.99999999999999989</v>
      </c>
      <c r="L97" s="338">
        <f t="shared" si="74"/>
        <v>1.0000000000000002</v>
      </c>
      <c r="M97" s="335">
        <f t="shared" si="74"/>
        <v>1.0000000000000002</v>
      </c>
      <c r="N97" s="389">
        <f t="shared" si="49"/>
        <v>1.043811759586852E-2</v>
      </c>
      <c r="O97" s="390">
        <f t="shared" si="49"/>
        <v>-4.2422342926903183E-3</v>
      </c>
      <c r="P97" s="391">
        <f t="shared" si="49"/>
        <v>-1.6821139052313559E-3</v>
      </c>
      <c r="R97" s="17">
        <v>23237.86799999998</v>
      </c>
      <c r="S97" s="372">
        <v>108231.224</v>
      </c>
      <c r="T97" s="18">
        <v>131469.09199999995</v>
      </c>
      <c r="U97" s="17">
        <v>22858.590000000007</v>
      </c>
      <c r="V97" s="373">
        <v>103761.09300000004</v>
      </c>
      <c r="W97" s="378">
        <v>126619.68299999996</v>
      </c>
      <c r="X97" s="334">
        <f t="shared" ref="X97:AC97" si="75">SUM(X69:X96)</f>
        <v>1</v>
      </c>
      <c r="Y97" s="338">
        <f t="shared" si="75"/>
        <v>1.0000000000000004</v>
      </c>
      <c r="Z97" s="335">
        <f t="shared" si="75"/>
        <v>1.0000000000000004</v>
      </c>
      <c r="AA97" s="338">
        <f t="shared" si="75"/>
        <v>0.99999999999999967</v>
      </c>
      <c r="AB97" s="338">
        <f t="shared" si="75"/>
        <v>0.99999999999999967</v>
      </c>
      <c r="AC97" s="335">
        <f t="shared" si="75"/>
        <v>1.0000000000000002</v>
      </c>
      <c r="AE97" s="389">
        <f t="shared" si="56"/>
        <v>-1.6321548947604542E-2</v>
      </c>
      <c r="AF97" s="390">
        <f t="shared" si="56"/>
        <v>-4.1301676492173506E-2</v>
      </c>
      <c r="AG97" s="391">
        <f t="shared" si="56"/>
        <v>-3.6886304805390964E-2</v>
      </c>
      <c r="AI97" s="403">
        <f t="shared" si="57"/>
        <v>2.7298055152299279</v>
      </c>
      <c r="AJ97" s="404">
        <f t="shared" si="57"/>
        <v>2.6855761379023164</v>
      </c>
      <c r="AK97" s="405">
        <f t="shared" si="57"/>
        <v>2.6932893406566216</v>
      </c>
      <c r="AL97" s="404">
        <f t="shared" si="57"/>
        <v>2.6575114439315377</v>
      </c>
      <c r="AM97" s="404">
        <f t="shared" si="57"/>
        <v>2.5856261730790879</v>
      </c>
      <c r="AN97" s="405">
        <f t="shared" si="57"/>
        <v>2.598314510075614</v>
      </c>
      <c r="AO97" s="389">
        <f t="shared" si="71"/>
        <v>-2.6483231459183614E-2</v>
      </c>
      <c r="AP97" s="390">
        <f t="shared" si="71"/>
        <v>-3.7217326819599557E-2</v>
      </c>
      <c r="AQ97" s="391">
        <f t="shared" si="71"/>
        <v>-3.526350813754487E-2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A0A5AD1-BCDF-49AF-963D-8179B19A8A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E25D02AF-65C2-4831-B77E-0A35C08089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79" id="{F45E0B0B-C6F1-4BEC-8A81-A80700A60EB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31573C97-BAF6-488E-A689-A817F18E47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AF5C932E-AE0E-4B67-A1C3-594331AB29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1" id="{5BA6AC64-B4CE-45D1-A2B7-56CE70B994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6B8CA9DB-AD21-4DB3-9CBF-1699782AC7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FC84AEBD-81B4-4933-8F81-3AF535C966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83" id="{7BBE5C0A-C52C-4992-96AC-DEBE4D196C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7FC3AD2C-C717-452B-B27E-CED4879A6A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60E298AE-5501-4F96-A909-F89452003B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85" id="{C49E117B-68FE-4243-8E94-530AAF9C4E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6BAB-1FC7-44BF-BD14-A9B0007214E6}">
  <sheetPr>
    <pageSetUpPr fitToPage="1"/>
  </sheetPr>
  <dimension ref="A1:AG57"/>
  <sheetViews>
    <sheetView showGridLines="0" workbookViewId="0">
      <selection activeCell="Q16" sqref="Q16"/>
    </sheetView>
  </sheetViews>
  <sheetFormatPr defaultRowHeight="15"/>
  <cols>
    <col min="1" max="2" width="2.85546875" customWidth="1"/>
    <col min="3" max="3" width="2.28515625" customWidth="1"/>
    <col min="4" max="4" width="22" customWidth="1"/>
    <col min="11" max="11" width="1.7109375" customWidth="1"/>
    <col min="18" max="18" width="1.7109375" customWidth="1"/>
    <col min="19" max="21" width="10.5703125" customWidth="1"/>
    <col min="22" max="22" width="10.85546875" customWidth="1"/>
    <col min="23" max="23" width="2.140625" customWidth="1"/>
    <col min="28" max="28" width="10.85546875" customWidth="1"/>
    <col min="29" max="29" width="2" customWidth="1"/>
    <col min="32" max="32" width="10.85546875" customWidth="1"/>
  </cols>
  <sheetData>
    <row r="1" spans="1:33" ht="15.75">
      <c r="A1" s="30" t="s">
        <v>226</v>
      </c>
      <c r="B1" s="4"/>
    </row>
    <row r="3" spans="1:33">
      <c r="A3" s="1" t="s">
        <v>209</v>
      </c>
    </row>
    <row r="4" spans="1:33" ht="15.75" thickBot="1"/>
    <row r="5" spans="1:33" ht="15.75" customHeight="1">
      <c r="A5" s="439" t="s">
        <v>16</v>
      </c>
      <c r="B5" s="422"/>
      <c r="C5" s="422"/>
      <c r="D5" s="422"/>
      <c r="E5" s="430" t="s">
        <v>204</v>
      </c>
      <c r="F5" s="474"/>
      <c r="G5" s="474"/>
      <c r="H5" s="474"/>
      <c r="I5" s="474"/>
      <c r="J5" s="431"/>
      <c r="L5" s="478" t="s">
        <v>205</v>
      </c>
      <c r="M5" s="474"/>
      <c r="N5" s="474"/>
      <c r="O5" s="474"/>
      <c r="P5" s="474"/>
      <c r="Q5" s="431"/>
      <c r="S5" s="480" t="s">
        <v>206</v>
      </c>
      <c r="T5" s="480"/>
      <c r="U5" s="480"/>
    </row>
    <row r="6" spans="1:33" ht="15.75" customHeight="1">
      <c r="A6" s="457"/>
      <c r="B6" s="423"/>
      <c r="C6" s="423"/>
      <c r="D6" s="423"/>
      <c r="E6" s="472">
        <v>2024</v>
      </c>
      <c r="F6" s="470"/>
      <c r="G6" s="471"/>
      <c r="H6" s="475">
        <v>2025</v>
      </c>
      <c r="I6" s="476"/>
      <c r="J6" s="477"/>
      <c r="L6" s="469">
        <f>E6</f>
        <v>2024</v>
      </c>
      <c r="M6" s="470"/>
      <c r="N6" s="471"/>
      <c r="O6" s="472">
        <v>2025</v>
      </c>
      <c r="P6" s="470"/>
      <c r="Q6" s="473"/>
      <c r="S6" s="483" t="s">
        <v>203</v>
      </c>
      <c r="T6" s="482" t="s">
        <v>202</v>
      </c>
      <c r="U6" s="423" t="s">
        <v>12</v>
      </c>
    </row>
    <row r="7" spans="1:33" ht="19.5" customHeight="1" thickBot="1">
      <c r="A7" s="440"/>
      <c r="B7" s="463"/>
      <c r="C7" s="463"/>
      <c r="D7" s="463"/>
      <c r="E7" s="99" t="s">
        <v>29</v>
      </c>
      <c r="F7" s="160" t="s">
        <v>30</v>
      </c>
      <c r="G7" s="134" t="s">
        <v>12</v>
      </c>
      <c r="H7" s="352" t="s">
        <v>29</v>
      </c>
      <c r="I7" s="353" t="s">
        <v>30</v>
      </c>
      <c r="J7" s="354" t="s">
        <v>12</v>
      </c>
      <c r="L7" s="25" t="s">
        <v>29</v>
      </c>
      <c r="M7" s="135" t="s">
        <v>30</v>
      </c>
      <c r="N7" s="176" t="s">
        <v>12</v>
      </c>
      <c r="O7" s="99" t="s">
        <v>29</v>
      </c>
      <c r="P7" s="135" t="s">
        <v>30</v>
      </c>
      <c r="Q7" s="166" t="s">
        <v>12</v>
      </c>
      <c r="S7" s="429"/>
      <c r="T7" s="417"/>
      <c r="U7" s="463"/>
    </row>
    <row r="8" spans="1:33" ht="24" customHeight="1" thickBot="1">
      <c r="A8" s="12" t="s">
        <v>20</v>
      </c>
      <c r="B8" s="13"/>
      <c r="C8" s="13"/>
      <c r="D8" s="13"/>
      <c r="E8" s="17">
        <v>112094.31</v>
      </c>
      <c r="F8" s="340">
        <v>349539.08999999985</v>
      </c>
      <c r="G8" s="162">
        <v>461633.39999999985</v>
      </c>
      <c r="H8" s="17">
        <v>123481.53</v>
      </c>
      <c r="I8" s="340">
        <v>333157.08000000013</v>
      </c>
      <c r="J8" s="18">
        <v>456638.6100000001</v>
      </c>
      <c r="L8" s="334">
        <f t="shared" ref="L8:Q8" si="0">E8/E16</f>
        <v>0.64839025333794764</v>
      </c>
      <c r="M8" s="343">
        <f t="shared" si="0"/>
        <v>0.3422622455520723</v>
      </c>
      <c r="N8" s="338">
        <f t="shared" si="0"/>
        <v>0.38658167900390733</v>
      </c>
      <c r="O8" s="334">
        <f t="shared" si="0"/>
        <v>0.66823088552158383</v>
      </c>
      <c r="P8" s="343">
        <f t="shared" si="0"/>
        <v>0.33347597306876658</v>
      </c>
      <c r="Q8" s="335">
        <f t="shared" si="0"/>
        <v>0.38572908691597363</v>
      </c>
      <c r="S8" s="325">
        <f t="shared" ref="S8:U19" si="1">(H8-E8)/E8</f>
        <v>0.10158606623297829</v>
      </c>
      <c r="T8" s="329">
        <f t="shared" si="1"/>
        <v>-4.686746194824655E-2</v>
      </c>
      <c r="U8" s="164">
        <f t="shared" si="1"/>
        <v>-1.0819819363156452E-2</v>
      </c>
    </row>
    <row r="9" spans="1:33" s="3" customFormat="1" ht="24" customHeight="1">
      <c r="A9" s="46"/>
      <c r="B9" s="177" t="s">
        <v>33</v>
      </c>
      <c r="C9" s="177"/>
      <c r="D9" s="178"/>
      <c r="E9" s="39">
        <v>47359.57</v>
      </c>
      <c r="F9" s="153">
        <v>110238.57999999991</v>
      </c>
      <c r="G9" s="112">
        <v>157598.14999999991</v>
      </c>
      <c r="H9" s="39">
        <v>45599.840000000018</v>
      </c>
      <c r="I9" s="153">
        <v>105374.60000000005</v>
      </c>
      <c r="J9" s="20">
        <v>150974.44000000006</v>
      </c>
      <c r="K9"/>
      <c r="L9" s="345">
        <f t="shared" ref="L9:Q9" si="2">E9/E8</f>
        <v>0.42249753801062695</v>
      </c>
      <c r="M9" s="346">
        <f t="shared" si="2"/>
        <v>0.31538269439335087</v>
      </c>
      <c r="N9" s="347">
        <f t="shared" si="2"/>
        <v>0.34139243390967805</v>
      </c>
      <c r="O9" s="345">
        <f t="shared" si="2"/>
        <v>0.36928470193072616</v>
      </c>
      <c r="P9" s="346">
        <f t="shared" si="2"/>
        <v>0.31629104205139513</v>
      </c>
      <c r="Q9" s="347">
        <f t="shared" si="2"/>
        <v>0.33062127619913706</v>
      </c>
      <c r="R9"/>
      <c r="S9" s="326">
        <f t="shared" si="1"/>
        <v>-3.7156798509783373E-2</v>
      </c>
      <c r="T9" s="330">
        <f t="shared" si="1"/>
        <v>-4.4122302736481808E-2</v>
      </c>
      <c r="U9" s="209">
        <f t="shared" si="1"/>
        <v>-4.2029110113284009E-2</v>
      </c>
      <c r="V9"/>
      <c r="W9"/>
      <c r="X9"/>
      <c r="Y9"/>
      <c r="Z9"/>
      <c r="AA9"/>
      <c r="AB9"/>
      <c r="AC9"/>
      <c r="AD9"/>
      <c r="AE9"/>
      <c r="AF9"/>
      <c r="AG9"/>
    </row>
    <row r="10" spans="1:33" ht="24" customHeight="1">
      <c r="A10" s="8"/>
      <c r="B10" t="s">
        <v>37</v>
      </c>
      <c r="E10" s="19">
        <v>11883.76</v>
      </c>
      <c r="F10" s="154">
        <v>74762.759999999966</v>
      </c>
      <c r="G10" s="119">
        <v>86646.51999999996</v>
      </c>
      <c r="H10" s="19">
        <v>11014.089999999998</v>
      </c>
      <c r="I10" s="154">
        <v>56436.959999999992</v>
      </c>
      <c r="J10" s="20">
        <v>67451.049999999988</v>
      </c>
      <c r="L10" s="345">
        <f t="shared" ref="L10:Q10" si="3">E10/E8</f>
        <v>0.10601572907670337</v>
      </c>
      <c r="M10" s="346">
        <f t="shared" si="3"/>
        <v>0.21388955381213584</v>
      </c>
      <c r="N10" s="347">
        <f t="shared" si="3"/>
        <v>0.18769551769867601</v>
      </c>
      <c r="O10" s="345">
        <f t="shared" si="3"/>
        <v>8.9196254694932905E-2</v>
      </c>
      <c r="P10" s="346">
        <f t="shared" si="3"/>
        <v>0.16940045218309624</v>
      </c>
      <c r="Q10" s="347">
        <f t="shared" si="3"/>
        <v>0.14771210432687673</v>
      </c>
      <c r="S10" s="326">
        <f t="shared" si="1"/>
        <v>-7.3181383669815095E-2</v>
      </c>
      <c r="T10" s="330">
        <f t="shared" si="1"/>
        <v>-0.24511936156450059</v>
      </c>
      <c r="U10" s="209">
        <f t="shared" si="1"/>
        <v>-0.22153769130023895</v>
      </c>
    </row>
    <row r="11" spans="1:33" ht="24" customHeight="1" thickBot="1">
      <c r="A11" s="8"/>
      <c r="B11" t="s">
        <v>36</v>
      </c>
      <c r="E11" s="19">
        <v>52850.979999999989</v>
      </c>
      <c r="F11" s="154">
        <v>164537.75</v>
      </c>
      <c r="G11" s="119">
        <v>217388.72999999998</v>
      </c>
      <c r="H11" s="19">
        <v>66867.599999999991</v>
      </c>
      <c r="I11" s="154">
        <v>171345.52000000008</v>
      </c>
      <c r="J11" s="20">
        <v>238213.12000000005</v>
      </c>
      <c r="L11" s="345">
        <f t="shared" ref="L11:Q11" si="4">E11/E8</f>
        <v>0.47148673291266963</v>
      </c>
      <c r="M11" s="346">
        <f t="shared" si="4"/>
        <v>0.47072775179451337</v>
      </c>
      <c r="N11" s="347">
        <f t="shared" si="4"/>
        <v>0.47091204839164597</v>
      </c>
      <c r="O11" s="345">
        <f t="shared" si="4"/>
        <v>0.54151904337434098</v>
      </c>
      <c r="P11" s="346">
        <f t="shared" si="4"/>
        <v>0.51430850576550857</v>
      </c>
      <c r="Q11" s="347">
        <f t="shared" si="4"/>
        <v>0.52166661947398618</v>
      </c>
      <c r="S11" s="326">
        <f t="shared" si="1"/>
        <v>0.26521021937530781</v>
      </c>
      <c r="T11" s="330">
        <f t="shared" si="1"/>
        <v>4.137512516124766E-2</v>
      </c>
      <c r="U11" s="209">
        <f t="shared" si="1"/>
        <v>9.5793328384595075E-2</v>
      </c>
    </row>
    <row r="12" spans="1:33" ht="24" customHeight="1" thickBot="1">
      <c r="A12" s="12" t="s">
        <v>21</v>
      </c>
      <c r="B12" s="13"/>
      <c r="C12" s="13"/>
      <c r="D12" s="13"/>
      <c r="E12" s="17">
        <v>60786.619999999995</v>
      </c>
      <c r="F12" s="340">
        <v>671721.93000000017</v>
      </c>
      <c r="G12" s="162">
        <v>732508.55</v>
      </c>
      <c r="H12" s="17">
        <v>61307.19000000001</v>
      </c>
      <c r="I12" s="340">
        <v>665886.64999999991</v>
      </c>
      <c r="J12" s="18">
        <v>727193.84</v>
      </c>
      <c r="L12" s="334">
        <f t="shared" ref="L12:Q12" si="5">E12/E16</f>
        <v>0.35160974666205225</v>
      </c>
      <c r="M12" s="343">
        <f t="shared" si="5"/>
        <v>0.6577377544479277</v>
      </c>
      <c r="N12" s="335">
        <f t="shared" si="5"/>
        <v>0.61341832099609284</v>
      </c>
      <c r="O12" s="334">
        <f t="shared" si="5"/>
        <v>0.33176911447841628</v>
      </c>
      <c r="P12" s="343">
        <f t="shared" si="5"/>
        <v>0.66652402693123336</v>
      </c>
      <c r="Q12" s="335">
        <f t="shared" si="5"/>
        <v>0.61427091308402626</v>
      </c>
      <c r="S12" s="327">
        <f t="shared" si="1"/>
        <v>8.5638911984251519E-3</v>
      </c>
      <c r="T12" s="331">
        <f t="shared" si="1"/>
        <v>-8.6870470344778822E-3</v>
      </c>
      <c r="U12" s="328">
        <f t="shared" si="1"/>
        <v>-7.2554921031298255E-3</v>
      </c>
    </row>
    <row r="13" spans="1:33" s="3" customFormat="1" ht="24" customHeight="1">
      <c r="A13" s="46"/>
      <c r="B13" s="3" t="s">
        <v>33</v>
      </c>
      <c r="E13" s="31">
        <v>45360.589999999989</v>
      </c>
      <c r="F13" s="341">
        <v>283481</v>
      </c>
      <c r="G13" s="357">
        <v>328841.58999999997</v>
      </c>
      <c r="H13" s="31">
        <v>41398.69</v>
      </c>
      <c r="I13" s="341">
        <v>263425.46999999986</v>
      </c>
      <c r="J13" s="355">
        <v>304824.15999999986</v>
      </c>
      <c r="K13"/>
      <c r="L13" s="336">
        <f>E13/G13</f>
        <v>0.13794055064628533</v>
      </c>
      <c r="M13" s="344">
        <f>F13/G13</f>
        <v>0.8620594493537147</v>
      </c>
      <c r="N13" s="337">
        <f>G13/$G$12</f>
        <v>0.44892525827855517</v>
      </c>
      <c r="O13" s="336">
        <f>H13/J13</f>
        <v>0.13581170862572056</v>
      </c>
      <c r="P13" s="344">
        <f>I13/J13</f>
        <v>0.86418829137427944</v>
      </c>
      <c r="Q13" s="337">
        <f>J13/J12</f>
        <v>0.41917868831232108</v>
      </c>
      <c r="R13"/>
      <c r="S13" s="326">
        <f t="shared" si="1"/>
        <v>-8.734233836023711E-2</v>
      </c>
      <c r="T13" s="330">
        <f t="shared" si="1"/>
        <v>-7.0747351674363163E-2</v>
      </c>
      <c r="U13" s="209">
        <f t="shared" si="1"/>
        <v>-7.3036473275780334E-2</v>
      </c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24" customHeight="1">
      <c r="A14" s="8"/>
      <c r="B14" s="3" t="s">
        <v>37</v>
      </c>
      <c r="D14" s="3"/>
      <c r="E14" s="19">
        <v>7086.420000000001</v>
      </c>
      <c r="F14" s="154">
        <v>86376.290000000023</v>
      </c>
      <c r="G14" s="119">
        <v>93462.710000000021</v>
      </c>
      <c r="H14" s="19">
        <v>9729.66</v>
      </c>
      <c r="I14" s="154">
        <v>96221.08</v>
      </c>
      <c r="J14" s="20">
        <v>105950.74</v>
      </c>
      <c r="L14" s="345">
        <f>E14/G14</f>
        <v>7.5820827365266852E-2</v>
      </c>
      <c r="M14" s="346">
        <f>F14/G14</f>
        <v>0.92417917263473315</v>
      </c>
      <c r="N14" s="410">
        <f t="shared" ref="N14:N15" si="6">G14/$G$12</f>
        <v>0.12759265403796313</v>
      </c>
      <c r="O14" s="345">
        <f>H14/J14</f>
        <v>9.1831921136180827E-2</v>
      </c>
      <c r="P14" s="346">
        <f>I14/J14</f>
        <v>0.90816807886381912</v>
      </c>
      <c r="Q14" s="347">
        <f>J14/J12</f>
        <v>0.14569807136980151</v>
      </c>
      <c r="S14" s="326">
        <f t="shared" si="1"/>
        <v>0.37300075355398049</v>
      </c>
      <c r="T14" s="330">
        <f t="shared" si="1"/>
        <v>0.11397560603725833</v>
      </c>
      <c r="U14" s="209">
        <f t="shared" si="1"/>
        <v>0.13361510703038657</v>
      </c>
    </row>
    <row r="15" spans="1:33" ht="24" customHeight="1" thickBot="1">
      <c r="A15" s="8"/>
      <c r="B15" t="s">
        <v>36</v>
      </c>
      <c r="E15" s="19">
        <v>8339.6100000000042</v>
      </c>
      <c r="F15" s="154">
        <v>301864.64000000007</v>
      </c>
      <c r="G15" s="119">
        <v>310204.25000000006</v>
      </c>
      <c r="H15" s="19">
        <v>10178.840000000002</v>
      </c>
      <c r="I15" s="154">
        <v>306240.10000000009</v>
      </c>
      <c r="J15" s="20">
        <v>316418.94000000012</v>
      </c>
      <c r="L15" s="348">
        <f>E15/G15</f>
        <v>2.6884254487164513E-2</v>
      </c>
      <c r="M15" s="349">
        <f>F15/G15</f>
        <v>0.97311574551283553</v>
      </c>
      <c r="N15" s="347">
        <f t="shared" si="6"/>
        <v>0.42348208768348172</v>
      </c>
      <c r="O15" s="348">
        <f>H15/J15</f>
        <v>3.216887080147604E-2</v>
      </c>
      <c r="P15" s="349">
        <f>I15/J15</f>
        <v>0.96783112919852388</v>
      </c>
      <c r="Q15" s="350">
        <f>J15/J12</f>
        <v>0.43512324031787747</v>
      </c>
      <c r="S15" s="326">
        <f t="shared" si="1"/>
        <v>0.2205414881511242</v>
      </c>
      <c r="T15" s="330">
        <f t="shared" si="1"/>
        <v>1.449477487658051E-2</v>
      </c>
      <c r="U15" s="209">
        <f t="shared" si="1"/>
        <v>2.0034187152497294E-2</v>
      </c>
    </row>
    <row r="16" spans="1:33" ht="24" customHeight="1" thickBot="1">
      <c r="A16" s="12" t="s">
        <v>12</v>
      </c>
      <c r="B16" s="13"/>
      <c r="C16" s="13"/>
      <c r="D16" s="13"/>
      <c r="E16" s="17">
        <v>172880.93000000002</v>
      </c>
      <c r="F16" s="340">
        <v>1021261.02</v>
      </c>
      <c r="G16" s="162">
        <v>1194141.9499999997</v>
      </c>
      <c r="H16" s="17">
        <v>184788.72</v>
      </c>
      <c r="I16" s="340">
        <v>999043.7300000001</v>
      </c>
      <c r="J16" s="18">
        <v>1183832.4500000002</v>
      </c>
      <c r="L16" s="334">
        <f>L8+L12</f>
        <v>0.99999999999999989</v>
      </c>
      <c r="M16" s="343">
        <f t="shared" ref="M16:Q16" si="7">M8+M12</f>
        <v>1</v>
      </c>
      <c r="N16" s="338">
        <f t="shared" si="7"/>
        <v>1.0000000000000002</v>
      </c>
      <c r="O16" s="334">
        <f t="shared" si="7"/>
        <v>1</v>
      </c>
      <c r="P16" s="343">
        <f t="shared" si="7"/>
        <v>1</v>
      </c>
      <c r="Q16" s="335">
        <f t="shared" si="7"/>
        <v>0.99999999999999989</v>
      </c>
      <c r="S16" s="327">
        <f t="shared" si="1"/>
        <v>6.8878562835125751E-2</v>
      </c>
      <c r="T16" s="331">
        <f t="shared" si="1"/>
        <v>-2.175476157897412E-2</v>
      </c>
      <c r="U16" s="328">
        <f t="shared" si="1"/>
        <v>-8.6333957198300726E-3</v>
      </c>
    </row>
    <row r="17" spans="1:33" s="42" customFormat="1" ht="24" customHeight="1">
      <c r="A17" s="179"/>
      <c r="B17" s="177" t="s">
        <v>33</v>
      </c>
      <c r="C17" s="177"/>
      <c r="D17" s="178"/>
      <c r="E17" s="180">
        <f>E9+E13</f>
        <v>92720.159999999989</v>
      </c>
      <c r="F17" s="342">
        <f t="shared" ref="F17:G19" si="8">F9+F13</f>
        <v>393719.5799999999</v>
      </c>
      <c r="G17" s="324">
        <f t="shared" si="8"/>
        <v>486439.73999999987</v>
      </c>
      <c r="H17" s="180">
        <f>H9+H13</f>
        <v>86998.530000000028</v>
      </c>
      <c r="I17" s="342">
        <f t="shared" ref="I17:J19" si="9">I9+I13</f>
        <v>368800.06999999989</v>
      </c>
      <c r="J17" s="356">
        <f t="shared" si="9"/>
        <v>455798.59999999992</v>
      </c>
      <c r="K17"/>
      <c r="L17" s="336">
        <f t="shared" ref="L17:Q17" si="10">E17/E16</f>
        <v>0.53632381547230212</v>
      </c>
      <c r="M17" s="344">
        <f t="shared" si="10"/>
        <v>0.3855229684571726</v>
      </c>
      <c r="N17" s="339">
        <f t="shared" si="10"/>
        <v>0.40735503848600241</v>
      </c>
      <c r="O17" s="336">
        <f t="shared" si="10"/>
        <v>0.47080000337682965</v>
      </c>
      <c r="P17" s="344">
        <f t="shared" si="10"/>
        <v>0.36915308001582658</v>
      </c>
      <c r="Q17" s="337">
        <f t="shared" si="10"/>
        <v>0.38501951859826095</v>
      </c>
      <c r="R17"/>
      <c r="S17" s="326">
        <f t="shared" si="1"/>
        <v>-6.1708586352740999E-2</v>
      </c>
      <c r="T17" s="330">
        <f t="shared" si="1"/>
        <v>-6.3292534244804424E-2</v>
      </c>
      <c r="U17" s="209">
        <f t="shared" si="1"/>
        <v>-6.2990618324070241E-2</v>
      </c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24" customHeight="1">
      <c r="A18" s="8"/>
      <c r="B18" s="3" t="s">
        <v>37</v>
      </c>
      <c r="C18" s="3"/>
      <c r="D18" s="183"/>
      <c r="E18" s="19">
        <f>E10+E14</f>
        <v>18970.18</v>
      </c>
      <c r="F18" s="154">
        <f t="shared" si="8"/>
        <v>161139.04999999999</v>
      </c>
      <c r="G18" s="119">
        <f t="shared" si="8"/>
        <v>180109.22999999998</v>
      </c>
      <c r="H18" s="19">
        <f>H10+H14</f>
        <v>20743.75</v>
      </c>
      <c r="I18" s="154">
        <f t="shared" si="9"/>
        <v>152658.03999999998</v>
      </c>
      <c r="J18" s="20">
        <f t="shared" si="9"/>
        <v>173401.78999999998</v>
      </c>
      <c r="L18" s="345">
        <f t="shared" ref="L18:Q18" si="11">E18/E16</f>
        <v>0.10972974289298419</v>
      </c>
      <c r="M18" s="346">
        <f t="shared" si="11"/>
        <v>0.15778439286755505</v>
      </c>
      <c r="N18" s="323">
        <f t="shared" si="11"/>
        <v>0.15082731998486446</v>
      </c>
      <c r="O18" s="345">
        <f t="shared" si="11"/>
        <v>0.11225658146233168</v>
      </c>
      <c r="P18" s="346">
        <f t="shared" si="11"/>
        <v>0.15280416203603017</v>
      </c>
      <c r="Q18" s="347">
        <f t="shared" si="11"/>
        <v>0.14647494246335277</v>
      </c>
      <c r="S18" s="326">
        <f t="shared" si="1"/>
        <v>9.349252352903345E-2</v>
      </c>
      <c r="T18" s="330">
        <f t="shared" si="1"/>
        <v>-5.2631624674465999E-2</v>
      </c>
      <c r="U18" s="209">
        <f t="shared" si="1"/>
        <v>-3.724095650178507E-2</v>
      </c>
    </row>
    <row r="19" spans="1:33" ht="24" customHeight="1" thickBot="1">
      <c r="A19" s="9"/>
      <c r="B19" s="184" t="s">
        <v>36</v>
      </c>
      <c r="C19" s="184"/>
      <c r="D19" s="185"/>
      <c r="E19" s="21">
        <f>E11+E15</f>
        <v>61190.59</v>
      </c>
      <c r="F19" s="155">
        <f t="shared" si="8"/>
        <v>466402.39000000007</v>
      </c>
      <c r="G19" s="123">
        <f t="shared" si="8"/>
        <v>527592.98</v>
      </c>
      <c r="H19" s="21">
        <f>H11+H15</f>
        <v>77046.439999999988</v>
      </c>
      <c r="I19" s="155">
        <f t="shared" si="9"/>
        <v>477585.62000000017</v>
      </c>
      <c r="J19" s="22">
        <f t="shared" si="9"/>
        <v>554632.06000000017</v>
      </c>
      <c r="L19" s="348">
        <f t="shared" ref="L19:Q19" si="12">E19/E16</f>
        <v>0.3539464416347135</v>
      </c>
      <c r="M19" s="349">
        <f t="shared" si="12"/>
        <v>0.45669263867527232</v>
      </c>
      <c r="N19" s="351">
        <f t="shared" si="12"/>
        <v>0.44181764152913322</v>
      </c>
      <c r="O19" s="348">
        <f t="shared" si="12"/>
        <v>0.41694341516083877</v>
      </c>
      <c r="P19" s="349">
        <f t="shared" si="12"/>
        <v>0.47804275794814322</v>
      </c>
      <c r="Q19" s="350">
        <f t="shared" si="12"/>
        <v>0.46850553893838615</v>
      </c>
      <c r="S19" s="332">
        <f t="shared" si="1"/>
        <v>0.25912235851950427</v>
      </c>
      <c r="T19" s="333">
        <f t="shared" si="1"/>
        <v>2.3977642996212124E-2</v>
      </c>
      <c r="U19" s="208">
        <f t="shared" si="1"/>
        <v>5.1249885849505031E-2</v>
      </c>
    </row>
    <row r="20" spans="1:33" ht="6.75" customHeight="1"/>
    <row r="22" spans="1:33" ht="25.5" customHeight="1">
      <c r="A22" s="1" t="s">
        <v>208</v>
      </c>
    </row>
    <row r="23" spans="1:33" ht="15.75" thickBot="1"/>
    <row r="24" spans="1:33" ht="21.75" customHeight="1">
      <c r="A24" s="439" t="s">
        <v>16</v>
      </c>
      <c r="B24" s="422"/>
      <c r="C24" s="422"/>
      <c r="D24" s="422"/>
      <c r="E24" s="430" t="s">
        <v>204</v>
      </c>
      <c r="F24" s="474"/>
      <c r="G24" s="474"/>
      <c r="H24" s="474"/>
      <c r="I24" s="474"/>
      <c r="J24" s="431"/>
      <c r="L24" s="478" t="s">
        <v>205</v>
      </c>
      <c r="M24" s="474"/>
      <c r="N24" s="474"/>
      <c r="O24" s="474"/>
      <c r="P24" s="474"/>
      <c r="Q24" s="431"/>
      <c r="S24" s="480" t="s">
        <v>206</v>
      </c>
      <c r="T24" s="480"/>
      <c r="U24" s="480"/>
    </row>
    <row r="25" spans="1:33" ht="18.75" customHeight="1">
      <c r="A25" s="457"/>
      <c r="B25" s="423"/>
      <c r="C25" s="423"/>
      <c r="D25" s="423"/>
      <c r="E25" s="472">
        <v>2024</v>
      </c>
      <c r="F25" s="470"/>
      <c r="G25" s="471"/>
      <c r="H25" s="475">
        <v>2025</v>
      </c>
      <c r="I25" s="476"/>
      <c r="J25" s="477"/>
      <c r="L25" s="469">
        <f>E25</f>
        <v>2024</v>
      </c>
      <c r="M25" s="470"/>
      <c r="N25" s="471"/>
      <c r="O25" s="472">
        <v>2025</v>
      </c>
      <c r="P25" s="470"/>
      <c r="Q25" s="473"/>
      <c r="S25" s="483" t="s">
        <v>203</v>
      </c>
      <c r="T25" s="482" t="s">
        <v>202</v>
      </c>
      <c r="U25" s="423" t="s">
        <v>12</v>
      </c>
    </row>
    <row r="26" spans="1:33" ht="18.75" customHeight="1" thickBot="1">
      <c r="A26" s="440"/>
      <c r="B26" s="463"/>
      <c r="C26" s="463"/>
      <c r="D26" s="463"/>
      <c r="E26" s="99" t="s">
        <v>29</v>
      </c>
      <c r="F26" s="160" t="s">
        <v>30</v>
      </c>
      <c r="G26" s="134" t="s">
        <v>12</v>
      </c>
      <c r="H26" s="352" t="s">
        <v>29</v>
      </c>
      <c r="I26" s="353" t="s">
        <v>30</v>
      </c>
      <c r="J26" s="354" t="s">
        <v>12</v>
      </c>
      <c r="L26" s="25" t="s">
        <v>29</v>
      </c>
      <c r="M26" s="135" t="s">
        <v>30</v>
      </c>
      <c r="N26" s="176" t="s">
        <v>12</v>
      </c>
      <c r="O26" s="99" t="s">
        <v>29</v>
      </c>
      <c r="P26" s="135" t="s">
        <v>30</v>
      </c>
      <c r="Q26" s="166" t="s">
        <v>12</v>
      </c>
      <c r="S26" s="429"/>
      <c r="T26" s="417"/>
      <c r="U26" s="463"/>
    </row>
    <row r="27" spans="1:33" ht="24" customHeight="1" thickBot="1">
      <c r="A27" s="12" t="s">
        <v>20</v>
      </c>
      <c r="B27" s="13"/>
      <c r="C27" s="13"/>
      <c r="D27" s="13"/>
      <c r="E27" s="17">
        <v>15180.944999999994</v>
      </c>
      <c r="F27" s="340">
        <v>43090.459999999977</v>
      </c>
      <c r="G27" s="162">
        <v>58271.40499999997</v>
      </c>
      <c r="H27" s="17">
        <v>15794.645000000011</v>
      </c>
      <c r="I27" s="340">
        <v>42818.832999999984</v>
      </c>
      <c r="J27" s="18">
        <v>58613.478000000003</v>
      </c>
      <c r="L27" s="334">
        <f t="shared" ref="L27:Q27" si="13">E27/E35</f>
        <v>0.6044153736181227</v>
      </c>
      <c r="M27" s="343">
        <f t="shared" si="13"/>
        <v>0.3305608303145271</v>
      </c>
      <c r="N27" s="338">
        <f t="shared" si="13"/>
        <v>0.37480235393101008</v>
      </c>
      <c r="O27" s="334">
        <f t="shared" si="13"/>
        <v>0.61382627443808302</v>
      </c>
      <c r="P27" s="343">
        <f t="shared" si="13"/>
        <v>0.33905577203745396</v>
      </c>
      <c r="Q27" s="335">
        <f t="shared" si="13"/>
        <v>0.38556444999646527</v>
      </c>
      <c r="S27" s="325">
        <f t="shared" ref="S27:U38" si="14">(H27-E27)/E27</f>
        <v>4.0425678375095711E-2</v>
      </c>
      <c r="T27" s="329">
        <f t="shared" si="14"/>
        <v>-6.3036458650010526E-3</v>
      </c>
      <c r="U27" s="164">
        <f t="shared" si="14"/>
        <v>5.8703406928326722E-3</v>
      </c>
    </row>
    <row r="28" spans="1:33" ht="24" customHeight="1">
      <c r="A28" s="46"/>
      <c r="B28" s="177" t="s">
        <v>33</v>
      </c>
      <c r="C28" s="177"/>
      <c r="D28" s="178"/>
      <c r="E28" s="39">
        <v>8958.1549999999934</v>
      </c>
      <c r="F28" s="153">
        <v>27144.07799999998</v>
      </c>
      <c r="G28" s="112">
        <v>36102.232999999971</v>
      </c>
      <c r="H28" s="39">
        <v>8718.6650000000081</v>
      </c>
      <c r="I28" s="153">
        <v>26998.062999999991</v>
      </c>
      <c r="J28" s="20">
        <v>35716.728000000003</v>
      </c>
      <c r="L28" s="345">
        <f t="shared" ref="L28:Q28" si="15">E28/E27</f>
        <v>0.59009205289920996</v>
      </c>
      <c r="M28" s="346">
        <f t="shared" si="15"/>
        <v>0.62993242587802478</v>
      </c>
      <c r="N28" s="347">
        <f t="shared" si="15"/>
        <v>0.61955315819139745</v>
      </c>
      <c r="O28" s="345">
        <f t="shared" si="15"/>
        <v>0.55200132703204163</v>
      </c>
      <c r="P28" s="346">
        <f t="shared" si="15"/>
        <v>0.63051842164871708</v>
      </c>
      <c r="Q28" s="347">
        <f t="shared" si="15"/>
        <v>0.60936032494096326</v>
      </c>
      <c r="S28" s="326">
        <f t="shared" si="14"/>
        <v>-2.6734299640940061E-2</v>
      </c>
      <c r="T28" s="330">
        <f t="shared" si="14"/>
        <v>-5.3792580466350201E-3</v>
      </c>
      <c r="U28" s="209">
        <f t="shared" si="14"/>
        <v>-1.0678148357193546E-2</v>
      </c>
    </row>
    <row r="29" spans="1:33" ht="24" customHeight="1">
      <c r="A29" s="8"/>
      <c r="B29" t="s">
        <v>37</v>
      </c>
      <c r="E29" s="19">
        <v>1646.3529999999994</v>
      </c>
      <c r="F29" s="154">
        <v>8502.2349999999988</v>
      </c>
      <c r="G29" s="119">
        <v>10148.587999999998</v>
      </c>
      <c r="H29" s="19">
        <v>1760.1349999999998</v>
      </c>
      <c r="I29" s="154">
        <v>6454.9649999999992</v>
      </c>
      <c r="J29" s="20">
        <v>8215.0999999999985</v>
      </c>
      <c r="L29" s="345">
        <f t="shared" ref="L29:Q29" si="16">E29/E27</f>
        <v>0.10844865059454467</v>
      </c>
      <c r="M29" s="346">
        <f t="shared" si="16"/>
        <v>0.19731130742164282</v>
      </c>
      <c r="N29" s="347">
        <f t="shared" si="16"/>
        <v>0.17416068824837849</v>
      </c>
      <c r="O29" s="345">
        <f t="shared" si="16"/>
        <v>0.11143871862900359</v>
      </c>
      <c r="P29" s="346">
        <f t="shared" si="16"/>
        <v>0.15075060546372204</v>
      </c>
      <c r="Q29" s="347">
        <f t="shared" si="16"/>
        <v>0.14015718364298393</v>
      </c>
      <c r="S29" s="326">
        <f t="shared" si="14"/>
        <v>6.9111545336875149E-2</v>
      </c>
      <c r="T29" s="330">
        <f t="shared" si="14"/>
        <v>-0.24079197999114349</v>
      </c>
      <c r="U29" s="209">
        <f t="shared" si="14"/>
        <v>-0.19051793214977292</v>
      </c>
    </row>
    <row r="30" spans="1:33" ht="24" customHeight="1" thickBot="1">
      <c r="A30" s="8"/>
      <c r="B30" t="s">
        <v>36</v>
      </c>
      <c r="E30" s="19">
        <v>4576.4370000000017</v>
      </c>
      <c r="F30" s="154">
        <v>7444.146999999999</v>
      </c>
      <c r="G30" s="119">
        <v>12020.584000000001</v>
      </c>
      <c r="H30" s="19">
        <v>5315.845000000003</v>
      </c>
      <c r="I30" s="154">
        <v>9365.8049999999967</v>
      </c>
      <c r="J30" s="20">
        <v>14681.65</v>
      </c>
      <c r="L30" s="345">
        <f t="shared" ref="L30:Q30" si="17">E30/E27</f>
        <v>0.30145929650624537</v>
      </c>
      <c r="M30" s="346">
        <f t="shared" si="17"/>
        <v>0.17275626670033234</v>
      </c>
      <c r="N30" s="347">
        <f t="shared" si="17"/>
        <v>0.20628615356022403</v>
      </c>
      <c r="O30" s="345">
        <f t="shared" si="17"/>
        <v>0.33655995433895469</v>
      </c>
      <c r="P30" s="346">
        <f t="shared" si="17"/>
        <v>0.21873097288756094</v>
      </c>
      <c r="Q30" s="347">
        <f t="shared" si="17"/>
        <v>0.25048249141605278</v>
      </c>
      <c r="S30" s="326">
        <f t="shared" si="14"/>
        <v>0.16156848657591069</v>
      </c>
      <c r="T30" s="330">
        <f t="shared" si="14"/>
        <v>0.25814347835957535</v>
      </c>
      <c r="U30" s="209">
        <f t="shared" si="14"/>
        <v>0.22137576676807039</v>
      </c>
    </row>
    <row r="31" spans="1:33" ht="24" customHeight="1" thickBot="1">
      <c r="A31" s="12" t="s">
        <v>21</v>
      </c>
      <c r="B31" s="13"/>
      <c r="C31" s="13"/>
      <c r="D31" s="13"/>
      <c r="E31" s="17">
        <v>9935.7970000000023</v>
      </c>
      <c r="F31" s="340">
        <v>87265.153999999951</v>
      </c>
      <c r="G31" s="162">
        <v>97200.950999999957</v>
      </c>
      <c r="H31" s="17">
        <v>9936.8129999999946</v>
      </c>
      <c r="I31" s="340">
        <v>83469.632000000012</v>
      </c>
      <c r="J31" s="18">
        <v>93406.445000000022</v>
      </c>
      <c r="L31" s="334">
        <f t="shared" ref="L31:Q31" si="18">E31/E35</f>
        <v>0.39558462638187719</v>
      </c>
      <c r="M31" s="343">
        <f t="shared" si="18"/>
        <v>0.66943916968547279</v>
      </c>
      <c r="N31" s="335">
        <f t="shared" si="18"/>
        <v>0.62519764606898998</v>
      </c>
      <c r="O31" s="334">
        <f t="shared" si="18"/>
        <v>0.38617372556191693</v>
      </c>
      <c r="P31" s="343">
        <f t="shared" si="18"/>
        <v>0.66094422796254604</v>
      </c>
      <c r="Q31" s="335">
        <f t="shared" si="18"/>
        <v>0.61443555000353489</v>
      </c>
      <c r="S31" s="327">
        <f t="shared" si="14"/>
        <v>1.0225651751865959E-4</v>
      </c>
      <c r="T31" s="331">
        <f t="shared" si="14"/>
        <v>-4.3494130543790033E-2</v>
      </c>
      <c r="U31" s="328">
        <f t="shared" si="14"/>
        <v>-3.9037745628640375E-2</v>
      </c>
    </row>
    <row r="32" spans="1:33" ht="24" customHeight="1">
      <c r="A32" s="46"/>
      <c r="B32" s="3" t="s">
        <v>33</v>
      </c>
      <c r="C32" s="3"/>
      <c r="D32" s="3"/>
      <c r="E32" s="19">
        <v>8284.4300000000021</v>
      </c>
      <c r="F32" s="154">
        <v>53879.08499999997</v>
      </c>
      <c r="G32" s="119">
        <v>62163.51499999997</v>
      </c>
      <c r="H32" s="19">
        <v>7699.2419999999947</v>
      </c>
      <c r="I32" s="154">
        <v>47750.292000000016</v>
      </c>
      <c r="J32" s="20">
        <v>55449.534000000014</v>
      </c>
      <c r="L32" s="336">
        <f>E32/G32</f>
        <v>0.13326836489217198</v>
      </c>
      <c r="M32" s="344">
        <f>F32/G32</f>
        <v>0.86673163510782802</v>
      </c>
      <c r="N32" s="337">
        <f t="shared" ref="N32:N34" si="19">L32+M32</f>
        <v>1</v>
      </c>
      <c r="O32" s="336">
        <f>H32/J32</f>
        <v>0.13885133822765747</v>
      </c>
      <c r="P32" s="344">
        <f>I32/J32</f>
        <v>0.86114866177234251</v>
      </c>
      <c r="Q32" s="337">
        <f t="shared" ref="Q32:Q34" si="20">O32+P32</f>
        <v>1</v>
      </c>
      <c r="S32" s="326">
        <f t="shared" si="14"/>
        <v>-7.0637086679470676E-2</v>
      </c>
      <c r="T32" s="330">
        <f t="shared" si="14"/>
        <v>-0.11375087383165393</v>
      </c>
      <c r="U32" s="209">
        <f t="shared" si="14"/>
        <v>-0.10800516991357324</v>
      </c>
    </row>
    <row r="33" spans="1:21" ht="24" customHeight="1">
      <c r="A33" s="8"/>
      <c r="B33" s="3" t="s">
        <v>37</v>
      </c>
      <c r="D33" s="3"/>
      <c r="E33" s="19">
        <v>658.60900000000004</v>
      </c>
      <c r="F33" s="154">
        <v>7809.2970000000023</v>
      </c>
      <c r="G33" s="119">
        <v>8467.9060000000027</v>
      </c>
      <c r="H33" s="19">
        <v>979.61800000000039</v>
      </c>
      <c r="I33" s="154">
        <v>8739.1779999999981</v>
      </c>
      <c r="J33" s="20">
        <v>9718.7959999999985</v>
      </c>
      <c r="L33" s="345">
        <f>E33/G33</f>
        <v>7.7777079717228775E-2</v>
      </c>
      <c r="M33" s="346">
        <f>F33/G33</f>
        <v>0.9222229202827712</v>
      </c>
      <c r="N33" s="347">
        <f t="shared" si="19"/>
        <v>1</v>
      </c>
      <c r="O33" s="345">
        <f>H33/J33</f>
        <v>0.10079623031494854</v>
      </c>
      <c r="P33" s="346">
        <f>I33/J33</f>
        <v>0.89920376968505145</v>
      </c>
      <c r="Q33" s="347">
        <f t="shared" si="20"/>
        <v>1</v>
      </c>
      <c r="S33" s="326">
        <f t="shared" si="14"/>
        <v>0.48740451466651735</v>
      </c>
      <c r="T33" s="330">
        <f t="shared" si="14"/>
        <v>0.11907358626519077</v>
      </c>
      <c r="U33" s="209">
        <f t="shared" si="14"/>
        <v>0.14772129024578159</v>
      </c>
    </row>
    <row r="34" spans="1:21" ht="24" customHeight="1" thickBot="1">
      <c r="A34" s="8"/>
      <c r="B34" t="s">
        <v>36</v>
      </c>
      <c r="E34" s="19">
        <v>992.75799999999992</v>
      </c>
      <c r="F34" s="154">
        <v>25576.771999999983</v>
      </c>
      <c r="G34" s="119">
        <v>26569.529999999984</v>
      </c>
      <c r="H34" s="19">
        <v>1257.9530000000004</v>
      </c>
      <c r="I34" s="154">
        <v>26980.162</v>
      </c>
      <c r="J34" s="20">
        <v>28238.115000000002</v>
      </c>
      <c r="L34" s="348">
        <f>E34/G34</f>
        <v>3.7364529970985577E-2</v>
      </c>
      <c r="M34" s="349">
        <f>F34/G34</f>
        <v>0.9626354700290144</v>
      </c>
      <c r="N34" s="350">
        <f t="shared" si="19"/>
        <v>1</v>
      </c>
      <c r="O34" s="348">
        <f>H34/J34</f>
        <v>4.4548051454567715E-2</v>
      </c>
      <c r="P34" s="349">
        <f>I34/J34</f>
        <v>0.95545194854543225</v>
      </c>
      <c r="Q34" s="350">
        <f t="shared" si="20"/>
        <v>1</v>
      </c>
      <c r="S34" s="326">
        <f t="shared" si="14"/>
        <v>0.26712955221715717</v>
      </c>
      <c r="T34" s="330">
        <f t="shared" si="14"/>
        <v>5.4869707561220726E-2</v>
      </c>
      <c r="U34" s="209">
        <f t="shared" si="14"/>
        <v>6.2800696888504176E-2</v>
      </c>
    </row>
    <row r="35" spans="1:21" ht="24" customHeight="1" thickBot="1">
      <c r="A35" s="12" t="s">
        <v>12</v>
      </c>
      <c r="B35" s="13"/>
      <c r="C35" s="13"/>
      <c r="D35" s="13"/>
      <c r="E35" s="17">
        <v>25116.741999999998</v>
      </c>
      <c r="F35" s="340">
        <v>130355.61399999994</v>
      </c>
      <c r="G35" s="162">
        <v>155472.35599999991</v>
      </c>
      <c r="H35" s="17">
        <v>25731.458000000006</v>
      </c>
      <c r="I35" s="340">
        <v>126288.465</v>
      </c>
      <c r="J35" s="18">
        <v>152019.92300000001</v>
      </c>
      <c r="L35" s="334">
        <f>L27+L31</f>
        <v>0.99999999999999989</v>
      </c>
      <c r="M35" s="343">
        <f t="shared" ref="M35:Q35" si="21">M27+M31</f>
        <v>0.99999999999999989</v>
      </c>
      <c r="N35" s="338">
        <f t="shared" si="21"/>
        <v>1</v>
      </c>
      <c r="O35" s="334">
        <f t="shared" si="21"/>
        <v>1</v>
      </c>
      <c r="P35" s="343">
        <f t="shared" si="21"/>
        <v>1</v>
      </c>
      <c r="Q35" s="335">
        <f t="shared" si="21"/>
        <v>1.0000000000000002</v>
      </c>
      <c r="S35" s="327">
        <f t="shared" si="14"/>
        <v>2.4474352605127196E-2</v>
      </c>
      <c r="T35" s="331">
        <f t="shared" si="14"/>
        <v>-3.1200413048569957E-2</v>
      </c>
      <c r="U35" s="328">
        <f t="shared" si="14"/>
        <v>-2.2206089164815285E-2</v>
      </c>
    </row>
    <row r="36" spans="1:21" ht="24" customHeight="1">
      <c r="A36" s="179"/>
      <c r="B36" s="177" t="s">
        <v>33</v>
      </c>
      <c r="C36" s="177"/>
      <c r="D36" s="178"/>
      <c r="E36" s="180">
        <f>E28+E32</f>
        <v>17242.584999999995</v>
      </c>
      <c r="F36" s="342">
        <f t="shared" ref="F36:G38" si="22">F28+F32</f>
        <v>81023.162999999942</v>
      </c>
      <c r="G36" s="324">
        <f t="shared" si="22"/>
        <v>98265.747999999934</v>
      </c>
      <c r="H36" s="180">
        <f>H28+H32</f>
        <v>16417.907000000003</v>
      </c>
      <c r="I36" s="342">
        <f t="shared" ref="I36:J38" si="23">I28+I32</f>
        <v>74748.35500000001</v>
      </c>
      <c r="J36" s="356">
        <f t="shared" si="23"/>
        <v>91166.262000000017</v>
      </c>
      <c r="L36" s="336">
        <f>E36/E35</f>
        <v>0.68649767553450991</v>
      </c>
      <c r="M36" s="344">
        <f t="shared" ref="M36:Q36" si="24">F36/F35</f>
        <v>0.62155484151223417</v>
      </c>
      <c r="N36" s="339">
        <f t="shared" si="24"/>
        <v>0.63204643274332317</v>
      </c>
      <c r="O36" s="336">
        <f t="shared" si="24"/>
        <v>0.63804806552353155</v>
      </c>
      <c r="P36" s="344">
        <f t="shared" si="24"/>
        <v>0.59188584642310771</v>
      </c>
      <c r="Q36" s="337">
        <f t="shared" si="24"/>
        <v>0.59969943544833926</v>
      </c>
      <c r="S36" s="326">
        <f t="shared" si="14"/>
        <v>-4.7827979389400886E-2</v>
      </c>
      <c r="T36" s="330">
        <f t="shared" si="14"/>
        <v>-7.7444619139343349E-2</v>
      </c>
      <c r="U36" s="209">
        <f t="shared" si="14"/>
        <v>-7.2247819250304005E-2</v>
      </c>
    </row>
    <row r="37" spans="1:21" ht="24" customHeight="1">
      <c r="A37" s="8"/>
      <c r="B37" s="3" t="s">
        <v>37</v>
      </c>
      <c r="C37" s="3"/>
      <c r="D37" s="183"/>
      <c r="E37" s="19">
        <f>E29+E33</f>
        <v>2304.9619999999995</v>
      </c>
      <c r="F37" s="154">
        <f t="shared" si="22"/>
        <v>16311.532000000001</v>
      </c>
      <c r="G37" s="119">
        <f t="shared" si="22"/>
        <v>18616.493999999999</v>
      </c>
      <c r="H37" s="19">
        <f>H29+H33</f>
        <v>2739.7530000000002</v>
      </c>
      <c r="I37" s="154">
        <f t="shared" si="23"/>
        <v>15194.142999999996</v>
      </c>
      <c r="J37" s="20">
        <f t="shared" si="23"/>
        <v>17933.895999999997</v>
      </c>
      <c r="L37" s="345">
        <f>E37/E35</f>
        <v>9.1769943729166775E-2</v>
      </c>
      <c r="M37" s="346">
        <f t="shared" ref="M37:Q37" si="25">F37/F35</f>
        <v>0.12513102811206894</v>
      </c>
      <c r="N37" s="323">
        <f t="shared" si="25"/>
        <v>0.11974150568606556</v>
      </c>
      <c r="O37" s="345">
        <f t="shared" si="25"/>
        <v>0.10647484491551157</v>
      </c>
      <c r="P37" s="346">
        <f t="shared" si="25"/>
        <v>0.12031299137256912</v>
      </c>
      <c r="Q37" s="347">
        <f t="shared" si="25"/>
        <v>0.11797069519631316</v>
      </c>
      <c r="S37" s="326">
        <f t="shared" si="14"/>
        <v>0.18863261086299934</v>
      </c>
      <c r="T37" s="330">
        <f t="shared" si="14"/>
        <v>-6.850300756544539E-2</v>
      </c>
      <c r="U37" s="209">
        <f t="shared" si="14"/>
        <v>-3.6666302473494838E-2</v>
      </c>
    </row>
    <row r="38" spans="1:21" ht="24" customHeight="1" thickBot="1">
      <c r="A38" s="9"/>
      <c r="B38" s="184" t="s">
        <v>36</v>
      </c>
      <c r="C38" s="184"/>
      <c r="D38" s="185"/>
      <c r="E38" s="21">
        <f>E30+E34</f>
        <v>5569.1950000000015</v>
      </c>
      <c r="F38" s="155">
        <f t="shared" si="22"/>
        <v>33020.91899999998</v>
      </c>
      <c r="G38" s="123">
        <f t="shared" si="22"/>
        <v>38590.113999999987</v>
      </c>
      <c r="H38" s="21">
        <f>H30+H34</f>
        <v>6573.7980000000034</v>
      </c>
      <c r="I38" s="155">
        <f t="shared" si="23"/>
        <v>36345.966999999997</v>
      </c>
      <c r="J38" s="22">
        <f t="shared" si="23"/>
        <v>42919.764999999999</v>
      </c>
      <c r="L38" s="348">
        <f>E38/E35</f>
        <v>0.22173238073632329</v>
      </c>
      <c r="M38" s="349">
        <f t="shared" ref="M38:Q38" si="26">F38/F35</f>
        <v>0.25331413037569672</v>
      </c>
      <c r="N38" s="351">
        <f t="shared" si="26"/>
        <v>0.24821206157061135</v>
      </c>
      <c r="O38" s="348">
        <f t="shared" si="26"/>
        <v>0.25547708956095694</v>
      </c>
      <c r="P38" s="349">
        <f t="shared" si="26"/>
        <v>0.28780116220432322</v>
      </c>
      <c r="Q38" s="350">
        <f t="shared" si="26"/>
        <v>0.28232986935534754</v>
      </c>
      <c r="S38" s="332">
        <f t="shared" si="14"/>
        <v>0.18038567512899109</v>
      </c>
      <c r="T38" s="333">
        <f t="shared" si="14"/>
        <v>0.10069519870116332</v>
      </c>
      <c r="U38" s="208">
        <f t="shared" si="14"/>
        <v>0.11219585928147334</v>
      </c>
    </row>
    <row r="41" spans="1:21">
      <c r="A41" s="1" t="s">
        <v>207</v>
      </c>
    </row>
    <row r="42" spans="1:21" ht="15.75" thickBot="1"/>
    <row r="43" spans="1:21" ht="22.5" customHeight="1">
      <c r="A43" s="439" t="s">
        <v>16</v>
      </c>
      <c r="B43" s="422"/>
      <c r="C43" s="422"/>
      <c r="D43" s="422"/>
      <c r="E43" s="430" t="s">
        <v>204</v>
      </c>
      <c r="F43" s="474"/>
      <c r="G43" s="474"/>
      <c r="H43" s="474"/>
      <c r="I43" s="474"/>
      <c r="J43" s="431"/>
      <c r="L43" s="479" t="s">
        <v>206</v>
      </c>
      <c r="M43" s="480"/>
      <c r="N43" s="480"/>
    </row>
    <row r="44" spans="1:21" ht="18.75" customHeight="1">
      <c r="A44" s="457"/>
      <c r="B44" s="423"/>
      <c r="C44" s="423"/>
      <c r="D44" s="423"/>
      <c r="E44" s="472">
        <v>2024</v>
      </c>
      <c r="F44" s="470"/>
      <c r="G44" s="471"/>
      <c r="H44" s="475">
        <v>2025</v>
      </c>
      <c r="I44" s="476"/>
      <c r="J44" s="477"/>
      <c r="L44" s="481" t="s">
        <v>203</v>
      </c>
      <c r="M44" s="482" t="s">
        <v>202</v>
      </c>
      <c r="N44" s="423" t="s">
        <v>12</v>
      </c>
      <c r="S44" t="s">
        <v>210</v>
      </c>
    </row>
    <row r="45" spans="1:21" ht="18.75" customHeight="1" thickBot="1">
      <c r="A45" s="440"/>
      <c r="B45" s="463"/>
      <c r="C45" s="463"/>
      <c r="D45" s="463"/>
      <c r="E45" s="99" t="s">
        <v>29</v>
      </c>
      <c r="F45" s="160" t="s">
        <v>30</v>
      </c>
      <c r="G45" s="134" t="s">
        <v>12</v>
      </c>
      <c r="H45" s="352" t="s">
        <v>29</v>
      </c>
      <c r="I45" s="353" t="s">
        <v>30</v>
      </c>
      <c r="J45" s="354" t="s">
        <v>12</v>
      </c>
      <c r="L45" s="419"/>
      <c r="M45" s="417"/>
      <c r="N45" s="463"/>
    </row>
    <row r="46" spans="1:21" ht="24" customHeight="1" thickBot="1">
      <c r="A46" s="12" t="s">
        <v>20</v>
      </c>
      <c r="B46" s="13"/>
      <c r="C46" s="13"/>
      <c r="D46" s="13"/>
      <c r="E46" s="358">
        <f>(E27/E8)*10</f>
        <v>1.3543011237590914</v>
      </c>
      <c r="F46" s="359">
        <f t="shared" ref="F46:J46" si="27">(F27/F8)*10</f>
        <v>1.2327794296197314</v>
      </c>
      <c r="G46" s="360">
        <f t="shared" si="27"/>
        <v>1.2622874558036743</v>
      </c>
      <c r="H46" s="358">
        <f t="shared" si="27"/>
        <v>1.2791099203257372</v>
      </c>
      <c r="I46" s="359">
        <f t="shared" si="27"/>
        <v>1.2852445759219635</v>
      </c>
      <c r="J46" s="361">
        <f t="shared" si="27"/>
        <v>1.2835856783989419</v>
      </c>
      <c r="L46" s="365">
        <f>(H46-E46)/E46</f>
        <v>-5.5520299078426733E-2</v>
      </c>
      <c r="M46" s="329">
        <f>(I46-F46)/F46</f>
        <v>4.2558421272827142E-2</v>
      </c>
      <c r="N46" s="164">
        <f>(J46-G46)/G46</f>
        <v>1.687271983678822E-2</v>
      </c>
    </row>
    <row r="47" spans="1:21" ht="24" customHeight="1">
      <c r="A47" s="46"/>
      <c r="B47" s="177" t="s">
        <v>33</v>
      </c>
      <c r="C47" s="177"/>
      <c r="D47" s="178"/>
      <c r="E47" s="124">
        <f t="shared" ref="E47:J57" si="28">(E28/E9)*10</f>
        <v>1.8915194964819135</v>
      </c>
      <c r="F47" s="156">
        <f t="shared" si="28"/>
        <v>2.4623029433071437</v>
      </c>
      <c r="G47" s="362">
        <f t="shared" si="28"/>
        <v>2.2907777153475464</v>
      </c>
      <c r="H47" s="124">
        <f t="shared" si="28"/>
        <v>1.9119946473496408</v>
      </c>
      <c r="I47" s="156">
        <f t="shared" si="28"/>
        <v>2.5621034860393284</v>
      </c>
      <c r="J47" s="363">
        <f t="shared" si="28"/>
        <v>2.3657466787093226</v>
      </c>
      <c r="L47" s="326">
        <f t="shared" ref="L47:N57" si="29">(H47-E47)/E47</f>
        <v>1.0824710454113472E-2</v>
      </c>
      <c r="M47" s="330">
        <f t="shared" si="29"/>
        <v>4.0531382624325471E-2</v>
      </c>
      <c r="N47" s="209">
        <f t="shared" si="29"/>
        <v>3.2726424244266895E-2</v>
      </c>
    </row>
    <row r="48" spans="1:21" ht="24" customHeight="1">
      <c r="A48" s="8"/>
      <c r="B48" t="s">
        <v>37</v>
      </c>
      <c r="E48" s="125">
        <f t="shared" si="28"/>
        <v>1.385380552956303</v>
      </c>
      <c r="F48" s="157">
        <f t="shared" si="28"/>
        <v>1.1372286148879471</v>
      </c>
      <c r="G48" s="364">
        <f t="shared" si="28"/>
        <v>1.1712631967215767</v>
      </c>
      <c r="H48" s="125">
        <f t="shared" si="28"/>
        <v>1.5980757375325605</v>
      </c>
      <c r="I48" s="157">
        <f t="shared" si="28"/>
        <v>1.1437478205771536</v>
      </c>
      <c r="J48" s="363">
        <f t="shared" si="28"/>
        <v>1.2179350803286235</v>
      </c>
      <c r="L48" s="326">
        <f t="shared" si="29"/>
        <v>0.15352834578367738</v>
      </c>
      <c r="M48" s="330">
        <f t="shared" si="29"/>
        <v>5.7325375072881405E-3</v>
      </c>
      <c r="N48" s="209">
        <f t="shared" si="29"/>
        <v>3.984747726871609E-2</v>
      </c>
    </row>
    <row r="49" spans="1:14" ht="24" customHeight="1" thickBot="1">
      <c r="A49" s="8"/>
      <c r="B49" t="s">
        <v>36</v>
      </c>
      <c r="E49" s="125">
        <f t="shared" si="28"/>
        <v>0.86591336622329473</v>
      </c>
      <c r="F49" s="157">
        <f t="shared" si="28"/>
        <v>0.45242790788132203</v>
      </c>
      <c r="G49" s="364">
        <f t="shared" si="28"/>
        <v>0.55295341207430582</v>
      </c>
      <c r="H49" s="125">
        <f t="shared" si="28"/>
        <v>0.79498067823579777</v>
      </c>
      <c r="I49" s="157">
        <f t="shared" si="28"/>
        <v>0.54660343614469709</v>
      </c>
      <c r="J49" s="363">
        <f t="shared" si="28"/>
        <v>0.61632415544534225</v>
      </c>
      <c r="L49" s="326">
        <f t="shared" si="29"/>
        <v>-8.1916610546008614E-2</v>
      </c>
      <c r="M49" s="330">
        <f t="shared" si="29"/>
        <v>0.20815587770522451</v>
      </c>
      <c r="N49" s="209">
        <f t="shared" si="29"/>
        <v>0.11460412755807478</v>
      </c>
    </row>
    <row r="50" spans="1:14" ht="24" customHeight="1" thickBot="1">
      <c r="A50" s="12" t="s">
        <v>21</v>
      </c>
      <c r="B50" s="13"/>
      <c r="C50" s="13"/>
      <c r="D50" s="13"/>
      <c r="E50" s="358">
        <f t="shared" si="28"/>
        <v>1.6345368437988497</v>
      </c>
      <c r="F50" s="359">
        <f t="shared" si="28"/>
        <v>1.2991261726411096</v>
      </c>
      <c r="G50" s="360">
        <f t="shared" si="28"/>
        <v>1.3269599515254797</v>
      </c>
      <c r="H50" s="358">
        <f t="shared" si="28"/>
        <v>1.6208234303350053</v>
      </c>
      <c r="I50" s="359">
        <f t="shared" si="28"/>
        <v>1.2535111193474149</v>
      </c>
      <c r="J50" s="361">
        <f t="shared" si="28"/>
        <v>1.2844779460728108</v>
      </c>
      <c r="L50" s="327">
        <f t="shared" si="29"/>
        <v>-8.3897854709550791E-3</v>
      </c>
      <c r="M50" s="331">
        <f t="shared" si="29"/>
        <v>-3.5112104008311863E-2</v>
      </c>
      <c r="N50" s="328">
        <f t="shared" si="29"/>
        <v>-3.2014534729425233E-2</v>
      </c>
    </row>
    <row r="51" spans="1:14" ht="24" customHeight="1">
      <c r="A51" s="46"/>
      <c r="B51" s="3" t="s">
        <v>33</v>
      </c>
      <c r="C51" s="3"/>
      <c r="D51" s="3"/>
      <c r="E51" s="125">
        <f t="shared" si="28"/>
        <v>1.8263497013597054</v>
      </c>
      <c r="F51" s="157">
        <f t="shared" si="28"/>
        <v>1.9006242040912786</v>
      </c>
      <c r="G51" s="364">
        <f t="shared" si="28"/>
        <v>1.8903787382855064</v>
      </c>
      <c r="H51" s="125">
        <f t="shared" si="28"/>
        <v>1.8597791379389044</v>
      </c>
      <c r="I51" s="157">
        <f t="shared" si="28"/>
        <v>1.8126680005543898</v>
      </c>
      <c r="J51" s="363">
        <f t="shared" si="28"/>
        <v>1.819066244617882</v>
      </c>
      <c r="L51" s="326">
        <f t="shared" si="29"/>
        <v>1.8303962573164904E-2</v>
      </c>
      <c r="M51" s="330">
        <f t="shared" si="29"/>
        <v>-4.6277535215827795E-2</v>
      </c>
      <c r="N51" s="209">
        <f t="shared" si="29"/>
        <v>-3.7723918611305265E-2</v>
      </c>
    </row>
    <row r="52" spans="1:14" ht="24" customHeight="1">
      <c r="A52" s="8"/>
      <c r="B52" s="3" t="s">
        <v>37</v>
      </c>
      <c r="D52" s="3"/>
      <c r="E52" s="125">
        <f t="shared" si="28"/>
        <v>0.92939594322662211</v>
      </c>
      <c r="F52" s="157">
        <f t="shared" si="28"/>
        <v>0.90410192426648561</v>
      </c>
      <c r="G52" s="364">
        <f t="shared" si="28"/>
        <v>0.90601973771143596</v>
      </c>
      <c r="H52" s="125">
        <f t="shared" si="28"/>
        <v>1.0068368267750367</v>
      </c>
      <c r="I52" s="157">
        <f t="shared" si="28"/>
        <v>0.90823944191854811</v>
      </c>
      <c r="J52" s="363">
        <f t="shared" si="28"/>
        <v>0.91729382918892299</v>
      </c>
      <c r="L52" s="326">
        <f t="shared" si="29"/>
        <v>8.3323888072461244E-2</v>
      </c>
      <c r="M52" s="330">
        <f t="shared" si="29"/>
        <v>4.5763840790620349E-3</v>
      </c>
      <c r="N52" s="209">
        <f t="shared" si="29"/>
        <v>1.2443538488427273E-2</v>
      </c>
    </row>
    <row r="53" spans="1:14" ht="24" customHeight="1" thickBot="1">
      <c r="A53" s="8"/>
      <c r="B53" t="s">
        <v>36</v>
      </c>
      <c r="E53" s="125">
        <f t="shared" si="28"/>
        <v>1.1904129809427533</v>
      </c>
      <c r="F53" s="157">
        <f t="shared" si="28"/>
        <v>0.84729274684176248</v>
      </c>
      <c r="G53" s="364">
        <f t="shared" si="28"/>
        <v>0.85651727853502901</v>
      </c>
      <c r="H53" s="125">
        <f t="shared" si="28"/>
        <v>1.2358510400006288</v>
      </c>
      <c r="I53" s="157">
        <f t="shared" si="28"/>
        <v>0.88101336173806089</v>
      </c>
      <c r="J53" s="363">
        <f t="shared" si="28"/>
        <v>0.89242808916558503</v>
      </c>
      <c r="L53" s="326">
        <f t="shared" si="29"/>
        <v>3.8169996283046813E-2</v>
      </c>
      <c r="M53" s="330">
        <f t="shared" si="29"/>
        <v>3.979806863919249E-2</v>
      </c>
      <c r="N53" s="209">
        <f t="shared" si="29"/>
        <v>4.192654547725784E-2</v>
      </c>
    </row>
    <row r="54" spans="1:14" ht="24" customHeight="1" thickBot="1">
      <c r="A54" s="12" t="s">
        <v>12</v>
      </c>
      <c r="B54" s="13"/>
      <c r="C54" s="13"/>
      <c r="D54" s="13"/>
      <c r="E54" s="358">
        <f t="shared" si="28"/>
        <v>1.4528347342879284</v>
      </c>
      <c r="F54" s="359">
        <f t="shared" si="28"/>
        <v>1.2764181873895464</v>
      </c>
      <c r="G54" s="360">
        <f t="shared" si="28"/>
        <v>1.3019587495439713</v>
      </c>
      <c r="H54" s="358">
        <f t="shared" si="28"/>
        <v>1.3924799089468234</v>
      </c>
      <c r="I54" s="359">
        <f t="shared" si="28"/>
        <v>1.2640934646574478</v>
      </c>
      <c r="J54" s="361">
        <f t="shared" si="28"/>
        <v>1.2841337724776847</v>
      </c>
      <c r="L54" s="327">
        <f t="shared" si="29"/>
        <v>-4.1542801749358288E-2</v>
      </c>
      <c r="M54" s="331">
        <f t="shared" si="29"/>
        <v>-9.6557091193634551E-3</v>
      </c>
      <c r="N54" s="328">
        <f t="shared" si="29"/>
        <v>-1.3690892336281811E-2</v>
      </c>
    </row>
    <row r="55" spans="1:14" ht="24" customHeight="1">
      <c r="A55" s="179"/>
      <c r="B55" s="177" t="s">
        <v>33</v>
      </c>
      <c r="C55" s="177"/>
      <c r="D55" s="178"/>
      <c r="E55" s="124">
        <f t="shared" si="28"/>
        <v>1.859637105889377</v>
      </c>
      <c r="F55" s="156">
        <f t="shared" si="28"/>
        <v>2.0578901105197756</v>
      </c>
      <c r="G55" s="362">
        <f t="shared" si="28"/>
        <v>2.0201011537420848</v>
      </c>
      <c r="H55" s="124">
        <f t="shared" si="28"/>
        <v>1.8871476334140356</v>
      </c>
      <c r="I55" s="156">
        <f t="shared" si="28"/>
        <v>2.0267988289698544</v>
      </c>
      <c r="J55" s="366">
        <f t="shared" si="28"/>
        <v>2.000143528303949</v>
      </c>
      <c r="L55" s="326">
        <f t="shared" si="29"/>
        <v>1.4793492470941826E-2</v>
      </c>
      <c r="M55" s="330">
        <f t="shared" si="29"/>
        <v>-1.5108329347123493E-2</v>
      </c>
      <c r="N55" s="209">
        <f t="shared" si="29"/>
        <v>-9.8795178653136931E-3</v>
      </c>
    </row>
    <row r="56" spans="1:14" ht="24" customHeight="1">
      <c r="A56" s="8"/>
      <c r="B56" s="3" t="s">
        <v>37</v>
      </c>
      <c r="C56" s="3"/>
      <c r="D56" s="183"/>
      <c r="E56" s="125">
        <f t="shared" si="28"/>
        <v>1.215044875694379</v>
      </c>
      <c r="F56" s="157">
        <f t="shared" si="28"/>
        <v>1.0122643766362034</v>
      </c>
      <c r="G56" s="364">
        <f t="shared" si="28"/>
        <v>1.0336224301219876</v>
      </c>
      <c r="H56" s="125">
        <f t="shared" si="28"/>
        <v>1.3207607110575474</v>
      </c>
      <c r="I56" s="157">
        <f t="shared" si="28"/>
        <v>0.99530578278091331</v>
      </c>
      <c r="J56" s="363">
        <f t="shared" si="28"/>
        <v>1.0342393812659028</v>
      </c>
      <c r="L56" s="326">
        <f t="shared" si="29"/>
        <v>8.7005704462358627E-2</v>
      </c>
      <c r="M56" s="330">
        <f t="shared" si="29"/>
        <v>-1.6753127193554113E-2</v>
      </c>
      <c r="N56" s="209">
        <f t="shared" si="29"/>
        <v>5.9688250364528376E-4</v>
      </c>
    </row>
    <row r="57" spans="1:14" ht="24" customHeight="1" thickBot="1">
      <c r="A57" s="9"/>
      <c r="B57" s="184" t="s">
        <v>36</v>
      </c>
      <c r="C57" s="184"/>
      <c r="D57" s="185"/>
      <c r="E57" s="126">
        <f t="shared" si="28"/>
        <v>0.91013912433267952</v>
      </c>
      <c r="F57" s="158">
        <f t="shared" si="28"/>
        <v>0.70799206239058887</v>
      </c>
      <c r="G57" s="367">
        <f t="shared" si="28"/>
        <v>0.73143721510471937</v>
      </c>
      <c r="H57" s="126">
        <f t="shared" si="28"/>
        <v>0.85322540535292801</v>
      </c>
      <c r="I57" s="158">
        <f t="shared" si="28"/>
        <v>0.7610356233087584</v>
      </c>
      <c r="J57" s="368">
        <f t="shared" si="28"/>
        <v>0.77384212156794518</v>
      </c>
      <c r="L57" s="332">
        <f t="shared" si="29"/>
        <v>-6.2532988043428023E-2</v>
      </c>
      <c r="M57" s="333">
        <f t="shared" si="29"/>
        <v>7.4921123746873555E-2</v>
      </c>
      <c r="N57" s="208">
        <f t="shared" si="29"/>
        <v>5.7974772936805967E-2</v>
      </c>
    </row>
  </sheetData>
  <mergeCells count="30">
    <mergeCell ref="A43:D45"/>
    <mergeCell ref="E43:J43"/>
    <mergeCell ref="L43:N43"/>
    <mergeCell ref="E44:G44"/>
    <mergeCell ref="H44:J44"/>
    <mergeCell ref="L44:L45"/>
    <mergeCell ref="M44:M45"/>
    <mergeCell ref="N44:N45"/>
    <mergeCell ref="A5:D7"/>
    <mergeCell ref="E5:J5"/>
    <mergeCell ref="L5:Q5"/>
    <mergeCell ref="S5:U5"/>
    <mergeCell ref="E6:G6"/>
    <mergeCell ref="H6:J6"/>
    <mergeCell ref="L6:N6"/>
    <mergeCell ref="O6:Q6"/>
    <mergeCell ref="S6:S7"/>
    <mergeCell ref="T6:T7"/>
    <mergeCell ref="U6:U7"/>
    <mergeCell ref="A24:D26"/>
    <mergeCell ref="E24:J24"/>
    <mergeCell ref="L24:Q24"/>
    <mergeCell ref="S24:U24"/>
    <mergeCell ref="E25:G25"/>
    <mergeCell ref="H25:J25"/>
    <mergeCell ref="L25:N25"/>
    <mergeCell ref="O25:Q25"/>
    <mergeCell ref="S25:S26"/>
    <mergeCell ref="T25:T26"/>
    <mergeCell ref="U25:U2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34481160-E66D-4B66-B511-E03A04FBC2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L46:L57</xm:sqref>
        </x14:conditionalFormatting>
        <x14:conditionalFormatting xmlns:xm="http://schemas.microsoft.com/office/excel/2006/main">
          <x14:cfRule type="iconSet" priority="1" id="{1FBF7F80-FEE2-420E-A5AE-C22FD19BD8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M46:N57</xm:sqref>
        </x14:conditionalFormatting>
        <x14:conditionalFormatting xmlns:xm="http://schemas.microsoft.com/office/excel/2006/main">
          <x14:cfRule type="iconSet" priority="6" id="{6DBD70D5-25AE-4B09-94D4-223B03B077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S8:S19</xm:sqref>
        </x14:conditionalFormatting>
        <x14:conditionalFormatting xmlns:xm="http://schemas.microsoft.com/office/excel/2006/main">
          <x14:cfRule type="iconSet" priority="4" id="{5758527D-F82E-4C55-8942-B4A2C8439B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S27:S38</xm:sqref>
        </x14:conditionalFormatting>
        <x14:conditionalFormatting xmlns:xm="http://schemas.microsoft.com/office/excel/2006/main">
          <x14:cfRule type="iconSet" priority="5" id="{5AEF55FF-4508-4A23-87BA-A39D163E91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T8:U19</xm:sqref>
        </x14:conditionalFormatting>
        <x14:conditionalFormatting xmlns:xm="http://schemas.microsoft.com/office/excel/2006/main">
          <x14:cfRule type="iconSet" priority="3" id="{E89734B8-0A74-469F-8306-A226A487869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T27:U38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5728-5DB9-4155-8EA2-9F639DAEE9D1}">
  <sheetPr>
    <pageSetUpPr fitToPage="1"/>
  </sheetPr>
  <dimension ref="A1:AQ97"/>
  <sheetViews>
    <sheetView showGridLines="0" workbookViewId="0">
      <selection activeCell="AO90" sqref="AO90"/>
    </sheetView>
  </sheetViews>
  <sheetFormatPr defaultRowHeight="15"/>
  <cols>
    <col min="1" max="1" width="32.85546875" customWidth="1"/>
    <col min="2" max="2" width="9.42578125" customWidth="1"/>
    <col min="3" max="3" width="9.5703125" customWidth="1"/>
    <col min="4" max="4" width="9.42578125" bestFit="1" customWidth="1"/>
    <col min="5" max="5" width="9.28515625" bestFit="1" customWidth="1"/>
    <col min="6" max="16" width="10.85546875" customWidth="1"/>
    <col min="17" max="17" width="2.28515625" customWidth="1"/>
    <col min="18" max="20" width="10.85546875" customWidth="1"/>
    <col min="23" max="23" width="9.42578125" customWidth="1"/>
    <col min="24" max="29" width="9.140625" customWidth="1"/>
    <col min="30" max="30" width="1.7109375" customWidth="1"/>
    <col min="31" max="33" width="10.85546875" customWidth="1"/>
    <col min="34" max="34" width="2.28515625" customWidth="1"/>
  </cols>
  <sheetData>
    <row r="1" spans="1:43" ht="15.75">
      <c r="A1" s="4" t="s">
        <v>227</v>
      </c>
    </row>
    <row r="3" spans="1:43" ht="8.25" customHeight="1" thickBot="1"/>
    <row r="4" spans="1:43">
      <c r="A4" s="464" t="s">
        <v>3</v>
      </c>
      <c r="B4" s="430" t="s">
        <v>211</v>
      </c>
      <c r="C4" s="474"/>
      <c r="D4" s="474"/>
      <c r="E4" s="474"/>
      <c r="F4" s="474"/>
      <c r="G4" s="484"/>
      <c r="H4" s="478" t="s">
        <v>213</v>
      </c>
      <c r="I4" s="474"/>
      <c r="J4" s="474"/>
      <c r="K4" s="474"/>
      <c r="L4" s="474"/>
      <c r="M4" s="484"/>
      <c r="N4" s="486" t="s">
        <v>206</v>
      </c>
      <c r="O4" s="480"/>
      <c r="P4" s="487"/>
      <c r="R4" s="478" t="s">
        <v>212</v>
      </c>
      <c r="S4" s="474"/>
      <c r="T4" s="474"/>
      <c r="U4" s="474"/>
      <c r="V4" s="474"/>
      <c r="W4" s="484"/>
      <c r="X4" s="474" t="s">
        <v>214</v>
      </c>
      <c r="Y4" s="474"/>
      <c r="Z4" s="474"/>
      <c r="AA4" s="474"/>
      <c r="AB4" s="474"/>
      <c r="AC4" s="431"/>
      <c r="AE4" s="480" t="s">
        <v>206</v>
      </c>
      <c r="AF4" s="480"/>
      <c r="AG4" s="480"/>
      <c r="AI4" s="488" t="s">
        <v>217</v>
      </c>
      <c r="AJ4" s="489"/>
      <c r="AK4" s="489"/>
      <c r="AL4" s="489"/>
      <c r="AM4" s="489"/>
      <c r="AN4" s="490"/>
      <c r="AO4" s="480" t="s">
        <v>206</v>
      </c>
      <c r="AP4" s="480"/>
      <c r="AQ4" s="480"/>
    </row>
    <row r="5" spans="1:43">
      <c r="A5" s="465"/>
      <c r="B5" s="472">
        <v>2024</v>
      </c>
      <c r="C5" s="470"/>
      <c r="D5" s="471"/>
      <c r="E5" s="494">
        <v>2025</v>
      </c>
      <c r="F5" s="476"/>
      <c r="G5" s="485"/>
      <c r="H5" s="470">
        <f>R5</f>
        <v>2024</v>
      </c>
      <c r="I5" s="470"/>
      <c r="J5" s="471"/>
      <c r="K5" s="472">
        <v>2025</v>
      </c>
      <c r="L5" s="470"/>
      <c r="M5" s="471"/>
      <c r="N5" s="472" t="s">
        <v>215</v>
      </c>
      <c r="O5" s="470"/>
      <c r="P5" s="473"/>
      <c r="R5" s="469">
        <v>2024</v>
      </c>
      <c r="S5" s="470"/>
      <c r="T5" s="471"/>
      <c r="U5" s="475">
        <v>2025</v>
      </c>
      <c r="V5" s="476"/>
      <c r="W5" s="485"/>
      <c r="X5" s="470">
        <f>H5</f>
        <v>2024</v>
      </c>
      <c r="Y5" s="470"/>
      <c r="Z5" s="471"/>
      <c r="AA5" s="472">
        <v>2025</v>
      </c>
      <c r="AB5" s="470"/>
      <c r="AC5" s="473"/>
      <c r="AE5" s="469" t="s">
        <v>216</v>
      </c>
      <c r="AF5" s="470"/>
      <c r="AG5" s="473"/>
      <c r="AI5" s="491">
        <v>2024</v>
      </c>
      <c r="AJ5" s="492"/>
      <c r="AK5" s="492"/>
      <c r="AL5" s="492">
        <v>2025</v>
      </c>
      <c r="AM5" s="492"/>
      <c r="AN5" s="493"/>
      <c r="AO5" s="470" t="s">
        <v>217</v>
      </c>
      <c r="AP5" s="470"/>
      <c r="AQ5" s="473"/>
    </row>
    <row r="6" spans="1:43" ht="19.5" customHeight="1" thickBot="1">
      <c r="A6" s="466"/>
      <c r="B6" s="99" t="s">
        <v>29</v>
      </c>
      <c r="C6" s="135" t="s">
        <v>30</v>
      </c>
      <c r="D6" s="263" t="s">
        <v>12</v>
      </c>
      <c r="E6" s="159" t="s">
        <v>29</v>
      </c>
      <c r="F6" s="353" t="s">
        <v>30</v>
      </c>
      <c r="G6" s="134" t="s">
        <v>12</v>
      </c>
      <c r="H6" s="176" t="s">
        <v>29</v>
      </c>
      <c r="I6" s="135" t="s">
        <v>30</v>
      </c>
      <c r="J6" s="176" t="s">
        <v>12</v>
      </c>
      <c r="K6" s="99" t="s">
        <v>29</v>
      </c>
      <c r="L6" s="135" t="s">
        <v>30</v>
      </c>
      <c r="M6" s="133" t="s">
        <v>12</v>
      </c>
      <c r="N6" s="99" t="s">
        <v>29</v>
      </c>
      <c r="O6" s="135" t="s">
        <v>30</v>
      </c>
      <c r="P6" s="166" t="s">
        <v>12</v>
      </c>
      <c r="R6" s="25" t="s">
        <v>29</v>
      </c>
      <c r="S6" s="160" t="s">
        <v>30</v>
      </c>
      <c r="T6" s="134" t="s">
        <v>12</v>
      </c>
      <c r="U6" s="352" t="s">
        <v>29</v>
      </c>
      <c r="V6" s="353" t="s">
        <v>30</v>
      </c>
      <c r="W6" s="134" t="s">
        <v>12</v>
      </c>
      <c r="X6" s="176" t="s">
        <v>29</v>
      </c>
      <c r="Y6" s="135" t="s">
        <v>30</v>
      </c>
      <c r="Z6" s="176" t="s">
        <v>12</v>
      </c>
      <c r="AA6" s="99" t="s">
        <v>29</v>
      </c>
      <c r="AB6" s="135" t="s">
        <v>30</v>
      </c>
      <c r="AC6" s="166" t="s">
        <v>12</v>
      </c>
      <c r="AE6" s="25" t="s">
        <v>29</v>
      </c>
      <c r="AF6" s="135" t="s">
        <v>30</v>
      </c>
      <c r="AG6" s="166" t="s">
        <v>12</v>
      </c>
      <c r="AI6" s="407" t="s">
        <v>29</v>
      </c>
      <c r="AJ6" s="135" t="s">
        <v>30</v>
      </c>
      <c r="AK6" s="263" t="s">
        <v>12</v>
      </c>
      <c r="AL6" s="408" t="s">
        <v>29</v>
      </c>
      <c r="AM6" s="135" t="s">
        <v>30</v>
      </c>
      <c r="AN6" s="263" t="s">
        <v>12</v>
      </c>
      <c r="AO6" s="176" t="s">
        <v>29</v>
      </c>
      <c r="AP6" s="135" t="s">
        <v>30</v>
      </c>
      <c r="AQ6" s="166" t="s">
        <v>12</v>
      </c>
    </row>
    <row r="7" spans="1:43" ht="20.100000000000001" customHeight="1">
      <c r="A7" s="8" t="s">
        <v>149</v>
      </c>
      <c r="B7" s="39">
        <v>5570.8600000000006</v>
      </c>
      <c r="C7" s="370">
        <v>317744.90000000002</v>
      </c>
      <c r="D7" s="375">
        <v>323315.76</v>
      </c>
      <c r="E7" s="39">
        <v>6597.9000000000005</v>
      </c>
      <c r="F7" s="379">
        <v>336900.71000000014</v>
      </c>
      <c r="G7" s="377">
        <v>343498.61000000016</v>
      </c>
      <c r="H7" s="345">
        <f t="shared" ref="H7:H32" si="0">B7/$B$33</f>
        <v>3.2223681351089474E-2</v>
      </c>
      <c r="I7" s="323">
        <f t="shared" ref="I7:I32" si="1">C7/$C$33</f>
        <v>0.31112995970413121</v>
      </c>
      <c r="J7" s="398">
        <f t="shared" ref="J7:J32" si="2">D7/$D$33</f>
        <v>0.27075153000026514</v>
      </c>
      <c r="K7" s="323">
        <f t="shared" ref="K7:K32" si="3">E7/$E$33</f>
        <v>3.5705101480220255E-2</v>
      </c>
      <c r="L7" s="323">
        <f t="shared" ref="L7:L32" si="4">F7/$F$33</f>
        <v>0.33722318641647436</v>
      </c>
      <c r="M7" s="399">
        <f t="shared" ref="M7:M32" si="5">G7/$G$33</f>
        <v>0.2901581300630845</v>
      </c>
      <c r="N7" s="392">
        <f t="shared" ref="N7:P33" si="6">(E7-B7)/B7</f>
        <v>0.18435932692618373</v>
      </c>
      <c r="O7" s="393">
        <f t="shared" si="6"/>
        <v>6.0286758339788027E-2</v>
      </c>
      <c r="P7" s="382">
        <f t="shared" si="6"/>
        <v>6.2424578375023076E-2</v>
      </c>
      <c r="R7" s="401">
        <v>588.00799999999992</v>
      </c>
      <c r="S7" s="369">
        <v>28844.390999999992</v>
      </c>
      <c r="T7" s="374">
        <v>29432.398999999994</v>
      </c>
      <c r="U7" s="39">
        <v>833.28300000000002</v>
      </c>
      <c r="V7" s="112">
        <v>33157.856</v>
      </c>
      <c r="W7" s="380">
        <v>33991.139000000003</v>
      </c>
      <c r="X7" s="345">
        <f>R7/$R$33</f>
        <v>2.3410998130251132E-2</v>
      </c>
      <c r="Y7" s="323">
        <f>S7/$S$33</f>
        <v>0.22127463570537118</v>
      </c>
      <c r="Z7" s="398">
        <f>T7/$T$33</f>
        <v>0.18930953230039163</v>
      </c>
      <c r="AA7" s="323">
        <f>U7/$U$33</f>
        <v>3.2383823722697727E-2</v>
      </c>
      <c r="AB7" s="323">
        <f>V7/$V$33</f>
        <v>0.26255648922488684</v>
      </c>
      <c r="AC7" s="399">
        <f>W7/$W$33</f>
        <v>0.22359660713681601</v>
      </c>
      <c r="AE7" s="392">
        <f t="shared" ref="AE7:AG33" si="7">(U7-R7)/R7</f>
        <v>0.41712867852138086</v>
      </c>
      <c r="AF7" s="393">
        <f t="shared" si="7"/>
        <v>0.14954259218022695</v>
      </c>
      <c r="AG7" s="382">
        <f t="shared" si="7"/>
        <v>0.15488849549776795</v>
      </c>
      <c r="AI7" s="27">
        <f t="shared" ref="AI7:AN22" si="8">(R7/B7)*10</f>
        <v>1.0555066901699197</v>
      </c>
      <c r="AJ7" s="28">
        <f t="shared" si="8"/>
        <v>0.90778454665991459</v>
      </c>
      <c r="AK7" s="406">
        <f t="shared" si="8"/>
        <v>0.91032985834034175</v>
      </c>
      <c r="AL7" s="28">
        <f t="shared" si="8"/>
        <v>1.2629518483153728</v>
      </c>
      <c r="AM7" s="28">
        <f t="shared" si="8"/>
        <v>0.98420261566085698</v>
      </c>
      <c r="AN7" s="402">
        <f t="shared" si="8"/>
        <v>0.989556813636014</v>
      </c>
      <c r="AO7" s="383">
        <f t="shared" ref="AO7:AQ18" si="9">(AL7-AI7)/AI7</f>
        <v>0.19653609027533278</v>
      </c>
      <c r="AP7" s="381">
        <f t="shared" si="9"/>
        <v>8.4180843661762692E-2</v>
      </c>
      <c r="AQ7" s="382">
        <f t="shared" si="9"/>
        <v>8.7031041077916566E-2</v>
      </c>
    </row>
    <row r="8" spans="1:43" ht="20.100000000000001" customHeight="1">
      <c r="A8" s="8" t="s">
        <v>156</v>
      </c>
      <c r="B8" s="19">
        <v>15682.839999999998</v>
      </c>
      <c r="C8" s="371">
        <v>136282.20000000001</v>
      </c>
      <c r="D8" s="375">
        <v>151965.04</v>
      </c>
      <c r="E8" s="19">
        <v>33060.71</v>
      </c>
      <c r="F8" s="369">
        <v>132392.05999999997</v>
      </c>
      <c r="G8" s="377">
        <v>165452.76999999996</v>
      </c>
      <c r="H8" s="345">
        <f t="shared" si="0"/>
        <v>9.0714690162761208E-2</v>
      </c>
      <c r="I8" s="323">
        <f t="shared" si="1"/>
        <v>0.13344502270340247</v>
      </c>
      <c r="J8" s="399">
        <f t="shared" si="2"/>
        <v>0.12725877354865561</v>
      </c>
      <c r="K8" s="323">
        <f t="shared" si="3"/>
        <v>0.17891086642085094</v>
      </c>
      <c r="L8" s="323">
        <f t="shared" si="4"/>
        <v>0.13251878373732437</v>
      </c>
      <c r="M8" s="399">
        <f t="shared" si="5"/>
        <v>0.13976029293672418</v>
      </c>
      <c r="N8" s="394">
        <f t="shared" si="6"/>
        <v>1.1080818270160255</v>
      </c>
      <c r="O8" s="395">
        <f t="shared" si="6"/>
        <v>-2.8544740252212267E-2</v>
      </c>
      <c r="P8" s="386">
        <f t="shared" si="6"/>
        <v>8.8755479549769811E-2</v>
      </c>
      <c r="R8" s="401">
        <v>985.47999999999979</v>
      </c>
      <c r="S8" s="369">
        <v>8408.4170000000013</v>
      </c>
      <c r="T8" s="374">
        <v>9393.8970000000008</v>
      </c>
      <c r="U8" s="19">
        <v>2133.5029999999997</v>
      </c>
      <c r="V8" s="119">
        <v>9618.529999999997</v>
      </c>
      <c r="W8" s="375">
        <v>11752.032999999996</v>
      </c>
      <c r="X8" s="345">
        <f t="shared" ref="X8:X32" si="10">R8/$R$33</f>
        <v>3.9235980526455223E-2</v>
      </c>
      <c r="Y8" s="323">
        <f t="shared" ref="Y8:Y32" si="11">S8/$S$33</f>
        <v>6.4503681444820618E-2</v>
      </c>
      <c r="Z8" s="399">
        <f t="shared" ref="Z8:Z32" si="12">T8/$T$33</f>
        <v>6.0421654638075972E-2</v>
      </c>
      <c r="AA8" s="323">
        <f t="shared" ref="AA8:AA32" si="13">U8/$U$33</f>
        <v>8.291419009369777E-2</v>
      </c>
      <c r="AB8" s="323">
        <f t="shared" ref="AB8:AB32" si="14">V8/$V$33</f>
        <v>7.6163171355356926E-2</v>
      </c>
      <c r="AC8" s="399">
        <f t="shared" ref="AC8:AC32" si="15">W8/$W$33</f>
        <v>7.7305873914960493E-2</v>
      </c>
      <c r="AE8" s="394">
        <f t="shared" si="7"/>
        <v>1.1649378982830703</v>
      </c>
      <c r="AF8" s="395">
        <f t="shared" si="7"/>
        <v>0.14391686330494735</v>
      </c>
      <c r="AG8" s="386">
        <f t="shared" si="7"/>
        <v>0.25102851351254912</v>
      </c>
      <c r="AI8" s="27">
        <f t="shared" si="8"/>
        <v>0.62838108403835014</v>
      </c>
      <c r="AJ8" s="28">
        <f t="shared" si="8"/>
        <v>0.616985710532997</v>
      </c>
      <c r="AK8" s="402">
        <f t="shared" si="8"/>
        <v>0.61816171666851805</v>
      </c>
      <c r="AL8" s="28">
        <f t="shared" si="8"/>
        <v>0.64532885107428117</v>
      </c>
      <c r="AM8" s="28">
        <f t="shared" si="8"/>
        <v>0.72651864469817906</v>
      </c>
      <c r="AN8" s="402">
        <f t="shared" si="8"/>
        <v>0.71029533080648921</v>
      </c>
      <c r="AO8" s="384">
        <f t="shared" si="9"/>
        <v>2.6970523884988103E-2</v>
      </c>
      <c r="AP8" s="385">
        <f t="shared" si="9"/>
        <v>0.17752912635619966</v>
      </c>
      <c r="AQ8" s="386">
        <f t="shared" si="9"/>
        <v>0.14904451643254499</v>
      </c>
    </row>
    <row r="9" spans="1:43" ht="20.100000000000001" customHeight="1">
      <c r="A9" s="8" t="s">
        <v>147</v>
      </c>
      <c r="B9" s="19">
        <v>10998.100000000002</v>
      </c>
      <c r="C9" s="371">
        <v>54363.939999999988</v>
      </c>
      <c r="D9" s="375">
        <v>65362.039999999994</v>
      </c>
      <c r="E9" s="19">
        <v>11570.6</v>
      </c>
      <c r="F9" s="369">
        <v>47862.62999999999</v>
      </c>
      <c r="G9" s="377">
        <v>59433.229999999989</v>
      </c>
      <c r="H9" s="345">
        <f t="shared" si="0"/>
        <v>6.3616617518195959E-2</v>
      </c>
      <c r="I9" s="323">
        <f t="shared" si="1"/>
        <v>5.3232169773795898E-2</v>
      </c>
      <c r="J9" s="399">
        <f t="shared" si="2"/>
        <v>5.473556975366288E-2</v>
      </c>
      <c r="K9" s="323">
        <f t="shared" si="3"/>
        <v>6.2615293833952687E-2</v>
      </c>
      <c r="L9" s="323">
        <f t="shared" si="4"/>
        <v>4.790844340717694E-2</v>
      </c>
      <c r="M9" s="399">
        <f t="shared" si="5"/>
        <v>5.0204089269558334E-2</v>
      </c>
      <c r="N9" s="394">
        <f t="shared" si="6"/>
        <v>5.2054445767905189E-2</v>
      </c>
      <c r="O9" s="395">
        <f t="shared" si="6"/>
        <v>-0.11958864644468373</v>
      </c>
      <c r="P9" s="386">
        <f t="shared" si="6"/>
        <v>-9.0707236187854687E-2</v>
      </c>
      <c r="R9" s="401">
        <v>2076.3289999999997</v>
      </c>
      <c r="S9" s="369">
        <v>10459.412999999999</v>
      </c>
      <c r="T9" s="374">
        <v>12535.741999999998</v>
      </c>
      <c r="U9" s="19">
        <v>2141.873</v>
      </c>
      <c r="V9" s="119">
        <v>8889.9770000000026</v>
      </c>
      <c r="W9" s="375">
        <v>11031.850000000002</v>
      </c>
      <c r="X9" s="345">
        <f t="shared" si="10"/>
        <v>8.2667130951936368E-2</v>
      </c>
      <c r="Y9" s="323">
        <f t="shared" si="11"/>
        <v>8.0237533920096415E-2</v>
      </c>
      <c r="Z9" s="399">
        <f t="shared" si="12"/>
        <v>8.0630038178619967E-2</v>
      </c>
      <c r="AA9" s="323">
        <f t="shared" si="13"/>
        <v>8.3239472866248013E-2</v>
      </c>
      <c r="AB9" s="323">
        <f t="shared" si="14"/>
        <v>7.0394212171317486E-2</v>
      </c>
      <c r="AC9" s="399">
        <f t="shared" si="15"/>
        <v>7.2568448807857955E-2</v>
      </c>
      <c r="AE9" s="394">
        <f t="shared" si="7"/>
        <v>3.1567251625344697E-2</v>
      </c>
      <c r="AF9" s="395">
        <f t="shared" si="7"/>
        <v>-0.15005010319412726</v>
      </c>
      <c r="AG9" s="386">
        <f t="shared" si="7"/>
        <v>-0.1199683273634697</v>
      </c>
      <c r="AI9" s="27">
        <f t="shared" si="8"/>
        <v>1.887897909638937</v>
      </c>
      <c r="AJ9" s="28">
        <f t="shared" si="8"/>
        <v>1.923961545097725</v>
      </c>
      <c r="AK9" s="402">
        <f t="shared" si="8"/>
        <v>1.9178933215670746</v>
      </c>
      <c r="AL9" s="28">
        <f t="shared" si="8"/>
        <v>1.8511339083539315</v>
      </c>
      <c r="AM9" s="28">
        <f t="shared" si="8"/>
        <v>1.8573941716115483</v>
      </c>
      <c r="AN9" s="402">
        <f t="shared" si="8"/>
        <v>1.8561754089421025</v>
      </c>
      <c r="AO9" s="384">
        <f t="shared" si="9"/>
        <v>-1.9473511304452167E-2</v>
      </c>
      <c r="AP9" s="385">
        <f t="shared" si="9"/>
        <v>-3.4599118498907157E-2</v>
      </c>
      <c r="AQ9" s="386">
        <f t="shared" si="9"/>
        <v>-3.2180055027535896E-2</v>
      </c>
    </row>
    <row r="10" spans="1:43" ht="20.100000000000001" customHeight="1">
      <c r="A10" s="8" t="s">
        <v>145</v>
      </c>
      <c r="B10" s="19">
        <v>6528.9599999999991</v>
      </c>
      <c r="C10" s="371">
        <v>74474.38999999997</v>
      </c>
      <c r="D10" s="375">
        <v>81003.349999999977</v>
      </c>
      <c r="E10" s="19">
        <v>6973.78</v>
      </c>
      <c r="F10" s="369">
        <v>65867.099999999991</v>
      </c>
      <c r="G10" s="377">
        <v>72840.87999999999</v>
      </c>
      <c r="H10" s="345">
        <f t="shared" si="0"/>
        <v>3.7765645985361161E-2</v>
      </c>
      <c r="I10" s="323">
        <f t="shared" si="1"/>
        <v>7.2923952389762167E-2</v>
      </c>
      <c r="J10" s="399">
        <f t="shared" si="2"/>
        <v>6.7833937162998084E-2</v>
      </c>
      <c r="K10" s="323">
        <f t="shared" si="3"/>
        <v>3.7739208323971318E-2</v>
      </c>
      <c r="L10" s="323">
        <f t="shared" si="4"/>
        <v>6.5930147021692379E-2</v>
      </c>
      <c r="M10" s="399">
        <f t="shared" si="5"/>
        <v>6.1529720696539406E-2</v>
      </c>
      <c r="N10" s="394">
        <f t="shared" si="6"/>
        <v>6.8130299465764946E-2</v>
      </c>
      <c r="O10" s="395">
        <f t="shared" si="6"/>
        <v>-0.11557382343111482</v>
      </c>
      <c r="P10" s="386">
        <f t="shared" si="6"/>
        <v>-0.10076706704105434</v>
      </c>
      <c r="R10" s="401">
        <v>1122.9070000000002</v>
      </c>
      <c r="S10" s="369">
        <v>10650.509999999997</v>
      </c>
      <c r="T10" s="374">
        <v>11773.416999999998</v>
      </c>
      <c r="U10" s="19">
        <v>1228.8240000000001</v>
      </c>
      <c r="V10" s="119">
        <v>9633.1050000000014</v>
      </c>
      <c r="W10" s="375">
        <v>10861.929000000002</v>
      </c>
      <c r="X10" s="345">
        <f t="shared" si="10"/>
        <v>4.4707510233612323E-2</v>
      </c>
      <c r="Y10" s="323">
        <f t="shared" si="11"/>
        <v>8.1703500702317217E-2</v>
      </c>
      <c r="Z10" s="399">
        <f t="shared" si="12"/>
        <v>7.5726754922270531E-2</v>
      </c>
      <c r="AA10" s="323">
        <f t="shared" si="13"/>
        <v>4.7755708207440101E-2</v>
      </c>
      <c r="AB10" s="323">
        <f t="shared" si="14"/>
        <v>7.6278581737453222E-2</v>
      </c>
      <c r="AC10" s="399">
        <f t="shared" si="15"/>
        <v>7.1450693998838605E-2</v>
      </c>
      <c r="AE10" s="394">
        <f t="shared" si="7"/>
        <v>9.4323928873895971E-2</v>
      </c>
      <c r="AF10" s="395">
        <f t="shared" si="7"/>
        <v>-9.552641141128411E-2</v>
      </c>
      <c r="AG10" s="386">
        <f t="shared" si="7"/>
        <v>-7.7419155373499124E-2</v>
      </c>
      <c r="AI10" s="27">
        <f t="shared" si="8"/>
        <v>1.7198864750281826</v>
      </c>
      <c r="AJ10" s="28">
        <f t="shared" si="8"/>
        <v>1.4300902632435126</v>
      </c>
      <c r="AK10" s="402">
        <f t="shared" si="8"/>
        <v>1.4534481598600555</v>
      </c>
      <c r="AL10" s="28">
        <f t="shared" si="8"/>
        <v>1.7620630418510479</v>
      </c>
      <c r="AM10" s="28">
        <f t="shared" si="8"/>
        <v>1.4625063195434445</v>
      </c>
      <c r="AN10" s="402">
        <f t="shared" si="8"/>
        <v>1.4911858560742268</v>
      </c>
      <c r="AO10" s="384">
        <f t="shared" si="9"/>
        <v>2.4522878361593132E-2</v>
      </c>
      <c r="AP10" s="385">
        <f t="shared" si="9"/>
        <v>2.2667140063180817E-2</v>
      </c>
      <c r="AQ10" s="386">
        <f t="shared" si="9"/>
        <v>2.5964253322805053E-2</v>
      </c>
    </row>
    <row r="11" spans="1:43" ht="20.100000000000001" customHeight="1">
      <c r="A11" s="8" t="s">
        <v>146</v>
      </c>
      <c r="B11" s="19">
        <v>3163.69</v>
      </c>
      <c r="C11" s="371">
        <v>26153.200000000001</v>
      </c>
      <c r="D11" s="375">
        <v>29316.89</v>
      </c>
      <c r="E11" s="19">
        <v>3882.05</v>
      </c>
      <c r="F11" s="369">
        <v>20540.75</v>
      </c>
      <c r="G11" s="377">
        <v>24422.799999999999</v>
      </c>
      <c r="H11" s="345">
        <f t="shared" si="0"/>
        <v>1.829982057593051E-2</v>
      </c>
      <c r="I11" s="323">
        <f t="shared" si="1"/>
        <v>2.5608732231844109E-2</v>
      </c>
      <c r="J11" s="399">
        <f t="shared" si="2"/>
        <v>2.4550590488844316E-2</v>
      </c>
      <c r="K11" s="323">
        <f t="shared" si="3"/>
        <v>2.1008046378588493E-2</v>
      </c>
      <c r="L11" s="323">
        <f t="shared" si="4"/>
        <v>2.0560411304518158E-2</v>
      </c>
      <c r="M11" s="399">
        <f t="shared" si="5"/>
        <v>2.0630284294031631E-2</v>
      </c>
      <c r="N11" s="394">
        <f t="shared" si="6"/>
        <v>0.22706396644424709</v>
      </c>
      <c r="O11" s="395">
        <f t="shared" si="6"/>
        <v>-0.21459897832769989</v>
      </c>
      <c r="P11" s="386">
        <f t="shared" si="6"/>
        <v>-0.16693755715561917</v>
      </c>
      <c r="R11" s="401">
        <v>1143.807</v>
      </c>
      <c r="S11" s="369">
        <v>8082.0820000000003</v>
      </c>
      <c r="T11" s="374">
        <v>9225.889000000001</v>
      </c>
      <c r="U11" s="19">
        <v>1203.788</v>
      </c>
      <c r="V11" s="119">
        <v>5201.7510000000002</v>
      </c>
      <c r="W11" s="375">
        <v>6405.5390000000007</v>
      </c>
      <c r="X11" s="345">
        <f t="shared" si="10"/>
        <v>4.5539624526142769E-2</v>
      </c>
      <c r="Y11" s="323">
        <f t="shared" si="11"/>
        <v>6.2000260303326851E-2</v>
      </c>
      <c r="Z11" s="399">
        <f t="shared" si="12"/>
        <v>5.9341025230234497E-2</v>
      </c>
      <c r="AA11" s="323">
        <f t="shared" si="13"/>
        <v>4.6782735747037743E-2</v>
      </c>
      <c r="AB11" s="323">
        <f t="shared" si="14"/>
        <v>4.1189438797913966E-2</v>
      </c>
      <c r="AC11" s="399">
        <f t="shared" si="15"/>
        <v>4.2136181058320912E-2</v>
      </c>
      <c r="AE11" s="394">
        <f t="shared" si="7"/>
        <v>5.2439790978722804E-2</v>
      </c>
      <c r="AF11" s="395">
        <f t="shared" si="7"/>
        <v>-0.35638477808069752</v>
      </c>
      <c r="AG11" s="386">
        <f t="shared" si="7"/>
        <v>-0.30569953746462808</v>
      </c>
      <c r="AI11" s="27">
        <f t="shared" si="8"/>
        <v>3.6154206006277478</v>
      </c>
      <c r="AJ11" s="28">
        <f t="shared" si="8"/>
        <v>3.0902841717265956</v>
      </c>
      <c r="AK11" s="402">
        <f t="shared" si="8"/>
        <v>3.1469535138276949</v>
      </c>
      <c r="AL11" s="28">
        <f t="shared" si="8"/>
        <v>3.1009080253989514</v>
      </c>
      <c r="AM11" s="28">
        <f t="shared" si="8"/>
        <v>2.5324055840220048</v>
      </c>
      <c r="AN11" s="402">
        <f t="shared" si="8"/>
        <v>2.6227701164485651</v>
      </c>
      <c r="AO11" s="384">
        <f t="shared" si="9"/>
        <v>-0.14231057242398334</v>
      </c>
      <c r="AP11" s="385">
        <f t="shared" si="9"/>
        <v>-0.18052663014252646</v>
      </c>
      <c r="AQ11" s="386">
        <f t="shared" si="9"/>
        <v>-0.16656852256503668</v>
      </c>
    </row>
    <row r="12" spans="1:43" ht="20.100000000000001" customHeight="1">
      <c r="A12" s="8" t="s">
        <v>166</v>
      </c>
      <c r="B12" s="19">
        <v>13072.810000000001</v>
      </c>
      <c r="C12" s="371">
        <v>74840.959999999992</v>
      </c>
      <c r="D12" s="375">
        <v>87913.76999999999</v>
      </c>
      <c r="E12" s="19">
        <v>10001.4</v>
      </c>
      <c r="F12" s="369">
        <v>79964.67</v>
      </c>
      <c r="G12" s="377">
        <v>89966.069999999992</v>
      </c>
      <c r="H12" s="345">
        <f t="shared" si="0"/>
        <v>7.5617420614292219E-2</v>
      </c>
      <c r="I12" s="323">
        <f t="shared" si="1"/>
        <v>7.3282890989024491E-2</v>
      </c>
      <c r="J12" s="399">
        <f t="shared" si="2"/>
        <v>7.3620870617601211E-2</v>
      </c>
      <c r="K12" s="323">
        <f t="shared" si="3"/>
        <v>5.4123433508279119E-2</v>
      </c>
      <c r="L12" s="323">
        <f t="shared" si="4"/>
        <v>8.0041211008851379E-2</v>
      </c>
      <c r="M12" s="399">
        <f t="shared" si="5"/>
        <v>7.5995610696429169E-2</v>
      </c>
      <c r="N12" s="394">
        <f t="shared" si="6"/>
        <v>-0.23494642697323692</v>
      </c>
      <c r="O12" s="395">
        <f t="shared" si="6"/>
        <v>6.8461307818606376E-2</v>
      </c>
      <c r="P12" s="386">
        <f t="shared" si="6"/>
        <v>2.3344465832826906E-2</v>
      </c>
      <c r="R12" s="401">
        <v>894.37200000000007</v>
      </c>
      <c r="S12" s="369">
        <v>5625.1100000000006</v>
      </c>
      <c r="T12" s="374">
        <v>6519.4820000000009</v>
      </c>
      <c r="U12" s="19">
        <v>677.48899999999992</v>
      </c>
      <c r="V12" s="119">
        <v>5693.8430000000008</v>
      </c>
      <c r="W12" s="375">
        <v>6371.3320000000003</v>
      </c>
      <c r="X12" s="345">
        <f t="shared" si="10"/>
        <v>3.5608599236318157E-2</v>
      </c>
      <c r="Y12" s="323">
        <f t="shared" si="11"/>
        <v>4.315203486364614E-2</v>
      </c>
      <c r="Z12" s="399">
        <f t="shared" si="12"/>
        <v>4.1933383964413581E-2</v>
      </c>
      <c r="AA12" s="323">
        <f t="shared" si="13"/>
        <v>2.6329211504454976E-2</v>
      </c>
      <c r="AB12" s="323">
        <f t="shared" si="14"/>
        <v>4.5086010032666088E-2</v>
      </c>
      <c r="AC12" s="399">
        <f t="shared" si="15"/>
        <v>4.1911164499142679E-2</v>
      </c>
      <c r="AE12" s="394">
        <f t="shared" si="7"/>
        <v>-0.24249752899241048</v>
      </c>
      <c r="AF12" s="395">
        <f t="shared" si="7"/>
        <v>1.2218961051428357E-2</v>
      </c>
      <c r="AG12" s="386">
        <f t="shared" si="7"/>
        <v>-2.2724198026775829E-2</v>
      </c>
      <c r="AI12" s="27">
        <f t="shared" si="8"/>
        <v>0.68414671367517776</v>
      </c>
      <c r="AJ12" s="28">
        <f t="shared" si="8"/>
        <v>0.7516084774968147</v>
      </c>
      <c r="AK12" s="402">
        <f t="shared" si="8"/>
        <v>0.74157688835321267</v>
      </c>
      <c r="AL12" s="28">
        <f t="shared" si="8"/>
        <v>0.6773941648169256</v>
      </c>
      <c r="AM12" s="28">
        <f t="shared" si="8"/>
        <v>0.71204483179884326</v>
      </c>
      <c r="AN12" s="402">
        <f t="shared" si="8"/>
        <v>0.70819276645072982</v>
      </c>
      <c r="AO12" s="384">
        <f t="shared" si="9"/>
        <v>-9.870030394472035E-3</v>
      </c>
      <c r="AP12" s="385">
        <f t="shared" si="9"/>
        <v>-5.2638636846853701E-2</v>
      </c>
      <c r="AQ12" s="386">
        <f t="shared" si="9"/>
        <v>-4.5017748566325351E-2</v>
      </c>
    </row>
    <row r="13" spans="1:43" ht="20.100000000000001" customHeight="1">
      <c r="A13" s="8" t="s">
        <v>152</v>
      </c>
      <c r="B13" s="19">
        <v>31615.930000000004</v>
      </c>
      <c r="C13" s="371">
        <v>41397.49</v>
      </c>
      <c r="D13" s="375">
        <v>73013.42</v>
      </c>
      <c r="E13" s="19">
        <v>30191.909999999996</v>
      </c>
      <c r="F13" s="369">
        <v>38555.990000000005</v>
      </c>
      <c r="G13" s="377">
        <v>68747.899999999994</v>
      </c>
      <c r="H13" s="345">
        <f t="shared" si="0"/>
        <v>0.1828769084016382</v>
      </c>
      <c r="I13" s="323">
        <f t="shared" si="1"/>
        <v>4.0535660511159019E-2</v>
      </c>
      <c r="J13" s="399">
        <f t="shared" si="2"/>
        <v>6.1142998954186324E-2</v>
      </c>
      <c r="K13" s="323">
        <f t="shared" si="3"/>
        <v>0.16338610928199523</v>
      </c>
      <c r="L13" s="323">
        <f t="shared" si="4"/>
        <v>3.8592895227919581E-2</v>
      </c>
      <c r="M13" s="399">
        <f t="shared" si="5"/>
        <v>5.8072322650050655E-2</v>
      </c>
      <c r="N13" s="394">
        <f t="shared" si="6"/>
        <v>-4.5041218145409845E-2</v>
      </c>
      <c r="O13" s="395">
        <f t="shared" si="6"/>
        <v>-6.8639427172999937E-2</v>
      </c>
      <c r="P13" s="386">
        <f t="shared" si="6"/>
        <v>-5.8421040953841145E-2</v>
      </c>
      <c r="R13" s="401">
        <v>2757.9900000000007</v>
      </c>
      <c r="S13" s="369">
        <v>3387.6999999999994</v>
      </c>
      <c r="T13" s="374">
        <v>6145.6900000000005</v>
      </c>
      <c r="U13" s="19">
        <v>2550.815000000001</v>
      </c>
      <c r="V13" s="119">
        <v>3294.4909999999995</v>
      </c>
      <c r="W13" s="375">
        <v>5845.3060000000005</v>
      </c>
      <c r="X13" s="345">
        <f t="shared" si="10"/>
        <v>0.10980683720842462</v>
      </c>
      <c r="Y13" s="323">
        <f t="shared" si="11"/>
        <v>2.5988140411045114E-2</v>
      </c>
      <c r="Z13" s="399">
        <f t="shared" si="12"/>
        <v>3.9529149477866017E-2</v>
      </c>
      <c r="AA13" s="323">
        <f t="shared" si="13"/>
        <v>9.9132159553492902E-2</v>
      </c>
      <c r="AB13" s="323">
        <f t="shared" si="14"/>
        <v>2.6087030197096777E-2</v>
      </c>
      <c r="AC13" s="399">
        <f t="shared" si="15"/>
        <v>3.845092067307522E-2</v>
      </c>
      <c r="AE13" s="394">
        <f t="shared" si="7"/>
        <v>-7.5118111378213726E-2</v>
      </c>
      <c r="AF13" s="395">
        <f t="shared" si="7"/>
        <v>-2.751394751601377E-2</v>
      </c>
      <c r="AG13" s="386">
        <f t="shared" si="7"/>
        <v>-4.887718059322875E-2</v>
      </c>
      <c r="AI13" s="27">
        <f t="shared" si="8"/>
        <v>0.87234188587841643</v>
      </c>
      <c r="AJ13" s="28">
        <f t="shared" si="8"/>
        <v>0.81833463816284513</v>
      </c>
      <c r="AK13" s="402">
        <f t="shared" si="8"/>
        <v>0.84172060423960426</v>
      </c>
      <c r="AL13" s="28">
        <f t="shared" si="8"/>
        <v>0.84486705213416491</v>
      </c>
      <c r="AM13" s="28">
        <f t="shared" si="8"/>
        <v>0.85446930554759437</v>
      </c>
      <c r="AN13" s="402">
        <f t="shared" si="8"/>
        <v>0.85025229861566698</v>
      </c>
      <c r="AO13" s="384">
        <f t="shared" si="9"/>
        <v>-3.1495488396255752E-2</v>
      </c>
      <c r="AP13" s="385">
        <f t="shared" si="9"/>
        <v>4.4156345948976675E-2</v>
      </c>
      <c r="AQ13" s="386">
        <f t="shared" si="9"/>
        <v>1.0136017026421848E-2</v>
      </c>
    </row>
    <row r="14" spans="1:43" ht="20.100000000000001" customHeight="1">
      <c r="A14" s="8" t="s">
        <v>148</v>
      </c>
      <c r="B14" s="19">
        <v>1764.2199999999998</v>
      </c>
      <c r="C14" s="371">
        <v>31127.119999999995</v>
      </c>
      <c r="D14" s="375">
        <v>32891.339999999997</v>
      </c>
      <c r="E14" s="19">
        <v>2337.63</v>
      </c>
      <c r="F14" s="369">
        <v>22739.71999999999</v>
      </c>
      <c r="G14" s="377">
        <v>25077.349999999991</v>
      </c>
      <c r="H14" s="345">
        <f t="shared" si="0"/>
        <v>1.0204827102676976E-2</v>
      </c>
      <c r="I14" s="323">
        <f t="shared" si="1"/>
        <v>3.0479103177755658E-2</v>
      </c>
      <c r="J14" s="399">
        <f t="shared" si="2"/>
        <v>2.7543911341528539E-2</v>
      </c>
      <c r="K14" s="323">
        <f t="shared" si="3"/>
        <v>1.2650285147275234E-2</v>
      </c>
      <c r="L14" s="323">
        <f t="shared" si="4"/>
        <v>2.2761486126338007E-2</v>
      </c>
      <c r="M14" s="399">
        <f t="shared" si="5"/>
        <v>2.1183191928891607E-2</v>
      </c>
      <c r="N14" s="394">
        <f t="shared" si="6"/>
        <v>0.32502182267517676</v>
      </c>
      <c r="O14" s="395">
        <f t="shared" si="6"/>
        <v>-0.26945634546337749</v>
      </c>
      <c r="P14" s="386">
        <f t="shared" si="6"/>
        <v>-0.23756982841076119</v>
      </c>
      <c r="R14" s="401">
        <v>479.64899999999994</v>
      </c>
      <c r="S14" s="369">
        <v>6451.5730000000003</v>
      </c>
      <c r="T14" s="374">
        <v>6931.2220000000007</v>
      </c>
      <c r="U14" s="19">
        <v>550.86599999999999</v>
      </c>
      <c r="V14" s="119">
        <v>4748.6059999999998</v>
      </c>
      <c r="W14" s="375">
        <v>5299.4719999999998</v>
      </c>
      <c r="X14" s="345">
        <f t="shared" si="10"/>
        <v>1.9096784129088083E-2</v>
      </c>
      <c r="Y14" s="323">
        <f t="shared" si="11"/>
        <v>4.949209935829843E-2</v>
      </c>
      <c r="Z14" s="399">
        <f t="shared" si="12"/>
        <v>4.4581700427823966E-2</v>
      </c>
      <c r="AA14" s="323">
        <f t="shared" si="13"/>
        <v>2.1408269986100285E-2</v>
      </c>
      <c r="AB14" s="323">
        <f t="shared" si="14"/>
        <v>3.76012646919099E-2</v>
      </c>
      <c r="AC14" s="399">
        <f t="shared" si="15"/>
        <v>3.4860378136094716E-2</v>
      </c>
      <c r="AE14" s="394">
        <f t="shared" si="7"/>
        <v>0.14847732404320671</v>
      </c>
      <c r="AF14" s="395">
        <f t="shared" si="7"/>
        <v>-0.26396151760198644</v>
      </c>
      <c r="AG14" s="386">
        <f t="shared" si="7"/>
        <v>-0.23542024768504036</v>
      </c>
      <c r="AI14" s="27">
        <f t="shared" si="8"/>
        <v>2.7187595651335998</v>
      </c>
      <c r="AJ14" s="28">
        <f t="shared" si="8"/>
        <v>2.0726533646543595</v>
      </c>
      <c r="AK14" s="402">
        <f t="shared" si="8"/>
        <v>2.1073090971666102</v>
      </c>
      <c r="AL14" s="28">
        <f t="shared" si="8"/>
        <v>2.3565149317898895</v>
      </c>
      <c r="AM14" s="28">
        <f t="shared" si="8"/>
        <v>2.088242951100542</v>
      </c>
      <c r="AN14" s="402">
        <f t="shared" si="8"/>
        <v>2.113250403252338</v>
      </c>
      <c r="AO14" s="384">
        <f t="shared" si="9"/>
        <v>-0.13323893660523442</v>
      </c>
      <c r="AP14" s="385">
        <f t="shared" si="9"/>
        <v>7.5215599057888464E-3</v>
      </c>
      <c r="AQ14" s="386">
        <f t="shared" si="9"/>
        <v>2.8193804571509003E-3</v>
      </c>
    </row>
    <row r="15" spans="1:43" ht="20.100000000000001" customHeight="1">
      <c r="A15" s="8" t="s">
        <v>157</v>
      </c>
      <c r="B15" s="19">
        <v>3377.7699999999995</v>
      </c>
      <c r="C15" s="371">
        <v>26297.279999999992</v>
      </c>
      <c r="D15" s="375">
        <v>29675.049999999992</v>
      </c>
      <c r="E15" s="19">
        <v>3418.4299999999989</v>
      </c>
      <c r="F15" s="369">
        <v>22244.469999999998</v>
      </c>
      <c r="G15" s="377">
        <v>25662.899999999998</v>
      </c>
      <c r="H15" s="345">
        <f t="shared" si="0"/>
        <v>1.9538129509136734E-2</v>
      </c>
      <c r="I15" s="323">
        <f t="shared" si="1"/>
        <v>2.5749812716831182E-2</v>
      </c>
      <c r="J15" s="399">
        <f t="shared" si="2"/>
        <v>2.4850521330399621E-2</v>
      </c>
      <c r="K15" s="323">
        <f t="shared" si="3"/>
        <v>1.8499127002990234E-2</v>
      </c>
      <c r="L15" s="323">
        <f t="shared" si="4"/>
        <v>2.2265762080304514E-2</v>
      </c>
      <c r="M15" s="399">
        <f t="shared" si="5"/>
        <v>2.167781428866896E-2</v>
      </c>
      <c r="N15" s="394">
        <f t="shared" si="6"/>
        <v>1.203752771799128E-2</v>
      </c>
      <c r="O15" s="395">
        <f t="shared" si="6"/>
        <v>-0.15411517845191577</v>
      </c>
      <c r="P15" s="386">
        <f t="shared" si="6"/>
        <v>-0.13520280505003346</v>
      </c>
      <c r="R15" s="401">
        <v>533.19200000000001</v>
      </c>
      <c r="S15" s="369">
        <v>5198.2799999999988</v>
      </c>
      <c r="T15" s="374">
        <v>5731.4719999999988</v>
      </c>
      <c r="U15" s="19">
        <v>467.09299999999996</v>
      </c>
      <c r="V15" s="119">
        <v>4316.2119999999995</v>
      </c>
      <c r="W15" s="375">
        <v>4783.3049999999994</v>
      </c>
      <c r="X15" s="345">
        <f t="shared" si="10"/>
        <v>2.1228549467124363E-2</v>
      </c>
      <c r="Y15" s="323">
        <f t="shared" si="11"/>
        <v>3.9877684132575961E-2</v>
      </c>
      <c r="Z15" s="399">
        <f t="shared" si="12"/>
        <v>3.686489448966733E-2</v>
      </c>
      <c r="AA15" s="323">
        <f t="shared" si="13"/>
        <v>1.815260526628534E-2</v>
      </c>
      <c r="AB15" s="323">
        <f t="shared" si="14"/>
        <v>3.4177404880168585E-2</v>
      </c>
      <c r="AC15" s="399">
        <f t="shared" si="15"/>
        <v>3.1464987651651434E-2</v>
      </c>
      <c r="AE15" s="394">
        <f t="shared" si="7"/>
        <v>-0.12396847664631136</v>
      </c>
      <c r="AF15" s="395">
        <f t="shared" si="7"/>
        <v>-0.16968458797910069</v>
      </c>
      <c r="AG15" s="386">
        <f t="shared" si="7"/>
        <v>-0.16543167270118386</v>
      </c>
      <c r="AI15" s="27">
        <f t="shared" si="8"/>
        <v>1.5785325821473934</v>
      </c>
      <c r="AJ15" s="28">
        <f t="shared" si="8"/>
        <v>1.9767367575658019</v>
      </c>
      <c r="AK15" s="402">
        <f t="shared" si="8"/>
        <v>1.9314110675466427</v>
      </c>
      <c r="AL15" s="28">
        <f t="shared" si="8"/>
        <v>1.3663962696325509</v>
      </c>
      <c r="AM15" s="28">
        <f t="shared" si="8"/>
        <v>1.9403528157784833</v>
      </c>
      <c r="AN15" s="402">
        <f t="shared" si="8"/>
        <v>1.8638988578843387</v>
      </c>
      <c r="AO15" s="384">
        <f t="shared" si="9"/>
        <v>-0.13438830146049821</v>
      </c>
      <c r="AP15" s="385">
        <f t="shared" si="9"/>
        <v>-1.8406063249475177E-2</v>
      </c>
      <c r="AQ15" s="386">
        <f t="shared" si="9"/>
        <v>-3.4954863206857742E-2</v>
      </c>
    </row>
    <row r="16" spans="1:43" ht="20.100000000000001" customHeight="1">
      <c r="A16" s="8" t="s">
        <v>164</v>
      </c>
      <c r="B16" s="19">
        <v>2531.1300000000006</v>
      </c>
      <c r="C16" s="371">
        <v>14653.55</v>
      </c>
      <c r="D16" s="375">
        <v>17184.68</v>
      </c>
      <c r="E16" s="19">
        <v>2269.3800000000006</v>
      </c>
      <c r="F16" s="369">
        <v>13365.259999999998</v>
      </c>
      <c r="G16" s="377">
        <v>15634.64</v>
      </c>
      <c r="H16" s="345">
        <f t="shared" si="0"/>
        <v>1.4640886071124227E-2</v>
      </c>
      <c r="I16" s="323">
        <f t="shared" si="1"/>
        <v>1.4348486540688682E-2</v>
      </c>
      <c r="J16" s="399">
        <f t="shared" si="2"/>
        <v>1.439081844499308E-2</v>
      </c>
      <c r="K16" s="323">
        <f t="shared" si="3"/>
        <v>1.228094442128287E-2</v>
      </c>
      <c r="L16" s="323">
        <f t="shared" si="4"/>
        <v>1.3378053030771725E-2</v>
      </c>
      <c r="M16" s="399">
        <f t="shared" si="5"/>
        <v>1.3206801350985092E-2</v>
      </c>
      <c r="N16" s="394">
        <f t="shared" si="6"/>
        <v>-0.10341230991691455</v>
      </c>
      <c r="O16" s="395">
        <f t="shared" si="6"/>
        <v>-8.7916579941379455E-2</v>
      </c>
      <c r="P16" s="386">
        <f t="shared" si="6"/>
        <v>-9.0198944641389944E-2</v>
      </c>
      <c r="R16" s="401">
        <v>716.95300000000009</v>
      </c>
      <c r="S16" s="369">
        <v>4544.2079999999996</v>
      </c>
      <c r="T16" s="374">
        <v>5261.1610000000001</v>
      </c>
      <c r="U16" s="19">
        <v>649.24700000000007</v>
      </c>
      <c r="V16" s="119">
        <v>4083.7949999999996</v>
      </c>
      <c r="W16" s="375">
        <v>4733.0419999999995</v>
      </c>
      <c r="X16" s="345">
        <f t="shared" si="10"/>
        <v>2.8544824802516196E-2</v>
      </c>
      <c r="Y16" s="323">
        <f t="shared" si="11"/>
        <v>3.4860086654956018E-2</v>
      </c>
      <c r="Z16" s="399">
        <f t="shared" si="12"/>
        <v>3.3839848673805385E-2</v>
      </c>
      <c r="AA16" s="323">
        <f t="shared" si="13"/>
        <v>2.5231644471914502E-2</v>
      </c>
      <c r="AB16" s="323">
        <f t="shared" si="14"/>
        <v>3.2337038857824421E-2</v>
      </c>
      <c r="AC16" s="399">
        <f t="shared" si="15"/>
        <v>3.1134353357092557E-2</v>
      </c>
      <c r="AE16" s="394">
        <f t="shared" si="7"/>
        <v>-9.4435757992504407E-2</v>
      </c>
      <c r="AF16" s="395">
        <f t="shared" si="7"/>
        <v>-0.10131864562537632</v>
      </c>
      <c r="AG16" s="386">
        <f t="shared" si="7"/>
        <v>-0.10038069543965687</v>
      </c>
      <c r="AI16" s="27">
        <f t="shared" si="8"/>
        <v>2.8325411970147716</v>
      </c>
      <c r="AJ16" s="28">
        <f t="shared" si="8"/>
        <v>3.1010970037977144</v>
      </c>
      <c r="AK16" s="402">
        <f t="shared" si="8"/>
        <v>3.0615414427268939</v>
      </c>
      <c r="AL16" s="28">
        <f t="shared" si="8"/>
        <v>2.8609003340119319</v>
      </c>
      <c r="AM16" s="28">
        <f t="shared" si="8"/>
        <v>3.0555297839323741</v>
      </c>
      <c r="AN16" s="402">
        <f t="shared" si="8"/>
        <v>3.0272791698433732</v>
      </c>
      <c r="AO16" s="384">
        <f t="shared" si="9"/>
        <v>1.0011906279438454E-2</v>
      </c>
      <c r="AP16" s="385">
        <f t="shared" si="9"/>
        <v>-1.4693903418544162E-2</v>
      </c>
      <c r="AQ16" s="386">
        <f t="shared" si="9"/>
        <v>-1.1191183762975135E-2</v>
      </c>
    </row>
    <row r="17" spans="1:43" ht="20.100000000000001" customHeight="1">
      <c r="A17" s="8" t="s">
        <v>171</v>
      </c>
      <c r="B17" s="19">
        <v>1240.8400000000001</v>
      </c>
      <c r="C17" s="371">
        <v>9396.6500000000015</v>
      </c>
      <c r="D17" s="375">
        <v>10637.490000000002</v>
      </c>
      <c r="E17" s="19">
        <v>1894.63</v>
      </c>
      <c r="F17" s="369">
        <v>12146.38</v>
      </c>
      <c r="G17" s="377">
        <v>14041.009999999998</v>
      </c>
      <c r="H17" s="345">
        <f t="shared" si="0"/>
        <v>7.1774255263434839E-3</v>
      </c>
      <c r="I17" s="323">
        <f t="shared" si="1"/>
        <v>9.2010267854930935E-3</v>
      </c>
      <c r="J17" s="399">
        <f t="shared" si="2"/>
        <v>8.9080615583432138E-3</v>
      </c>
      <c r="K17" s="323">
        <f t="shared" si="3"/>
        <v>1.0252952669405371E-2</v>
      </c>
      <c r="L17" s="323">
        <f t="shared" si="4"/>
        <v>1.2158006336719606E-2</v>
      </c>
      <c r="M17" s="399">
        <f t="shared" si="5"/>
        <v>1.1860639569391759E-2</v>
      </c>
      <c r="N17" s="394">
        <f t="shared" si="6"/>
        <v>0.5268930724348021</v>
      </c>
      <c r="O17" s="395">
        <f t="shared" si="6"/>
        <v>0.29262875599282695</v>
      </c>
      <c r="P17" s="386">
        <f t="shared" si="6"/>
        <v>0.31995517739617113</v>
      </c>
      <c r="R17" s="401">
        <v>389.33499999999998</v>
      </c>
      <c r="S17" s="369">
        <v>2918.9330000000004</v>
      </c>
      <c r="T17" s="374">
        <v>3308.2680000000005</v>
      </c>
      <c r="U17" s="19">
        <v>594.60399999999993</v>
      </c>
      <c r="V17" s="119">
        <v>3899.2290000000003</v>
      </c>
      <c r="W17" s="375">
        <v>4493.8330000000005</v>
      </c>
      <c r="X17" s="345">
        <f t="shared" si="10"/>
        <v>1.550101521925097E-2</v>
      </c>
      <c r="Y17" s="323">
        <f t="shared" si="11"/>
        <v>2.2392077413712304E-2</v>
      </c>
      <c r="Z17" s="399">
        <f t="shared" si="12"/>
        <v>2.127881820997168E-2</v>
      </c>
      <c r="AA17" s="323">
        <f t="shared" si="13"/>
        <v>2.3108057071620274E-2</v>
      </c>
      <c r="AB17" s="323">
        <f t="shared" si="14"/>
        <v>3.0875575215836219E-2</v>
      </c>
      <c r="AC17" s="399">
        <f t="shared" si="15"/>
        <v>2.95608161832841E-2</v>
      </c>
      <c r="AE17" s="394">
        <f t="shared" si="7"/>
        <v>0.52722976357121754</v>
      </c>
      <c r="AF17" s="395">
        <f t="shared" si="7"/>
        <v>0.33584052802856373</v>
      </c>
      <c r="AG17" s="386">
        <f t="shared" si="7"/>
        <v>0.35836425585835241</v>
      </c>
      <c r="AI17" s="27">
        <f t="shared" si="8"/>
        <v>3.137672866767673</v>
      </c>
      <c r="AJ17" s="28">
        <f t="shared" si="8"/>
        <v>3.1063549243613413</v>
      </c>
      <c r="AK17" s="402">
        <f t="shared" si="8"/>
        <v>3.1100080940146597</v>
      </c>
      <c r="AL17" s="28">
        <f t="shared" si="8"/>
        <v>3.1383647466787705</v>
      </c>
      <c r="AM17" s="28">
        <f t="shared" si="8"/>
        <v>3.2101984294909269</v>
      </c>
      <c r="AN17" s="402">
        <f t="shared" si="8"/>
        <v>3.2005055191898597</v>
      </c>
      <c r="AO17" s="384">
        <f t="shared" si="9"/>
        <v>2.2050734428866352E-4</v>
      </c>
      <c r="AP17" s="385">
        <f t="shared" si="9"/>
        <v>3.3429375476447074E-2</v>
      </c>
      <c r="AQ17" s="386">
        <f t="shared" si="9"/>
        <v>2.9098774806845699E-2</v>
      </c>
    </row>
    <row r="18" spans="1:43" ht="20.100000000000001" customHeight="1">
      <c r="A18" s="8" t="s">
        <v>229</v>
      </c>
      <c r="B18" s="19">
        <v>1783.7099999999996</v>
      </c>
      <c r="C18" s="371">
        <v>28645.39</v>
      </c>
      <c r="D18" s="375">
        <v>30429.1</v>
      </c>
      <c r="E18" s="19">
        <v>1082.5400000000002</v>
      </c>
      <c r="F18" s="369">
        <v>37333.380000000005</v>
      </c>
      <c r="G18" s="377">
        <v>38415.920000000006</v>
      </c>
      <c r="H18" s="345">
        <f t="shared" si="0"/>
        <v>1.0317563654938695E-2</v>
      </c>
      <c r="I18" s="323">
        <f t="shared" si="1"/>
        <v>2.8049038824570029E-2</v>
      </c>
      <c r="J18" s="399">
        <f t="shared" si="2"/>
        <v>2.5481978922187606E-2</v>
      </c>
      <c r="K18" s="323">
        <f t="shared" si="3"/>
        <v>5.8582580148831649E-3</v>
      </c>
      <c r="L18" s="323">
        <f t="shared" si="4"/>
        <v>3.7369114963566187E-2</v>
      </c>
      <c r="M18" s="399">
        <f t="shared" si="5"/>
        <v>3.2450470503659519E-2</v>
      </c>
      <c r="N18" s="394">
        <f t="shared" si="6"/>
        <v>-0.39309641141216878</v>
      </c>
      <c r="O18" s="395">
        <f t="shared" si="6"/>
        <v>0.30329452662365586</v>
      </c>
      <c r="P18" s="386">
        <f t="shared" si="6"/>
        <v>0.26247309319040024</v>
      </c>
      <c r="R18" s="401">
        <v>203.79899999999998</v>
      </c>
      <c r="S18" s="369">
        <v>2702.99</v>
      </c>
      <c r="T18" s="374">
        <v>2906.7889999999998</v>
      </c>
      <c r="U18" s="19">
        <v>125.93899999999998</v>
      </c>
      <c r="V18" s="119">
        <v>3519.2199999999993</v>
      </c>
      <c r="W18" s="375">
        <v>3645.1589999999992</v>
      </c>
      <c r="X18" s="345">
        <f t="shared" si="10"/>
        <v>8.1140698901155262E-3</v>
      </c>
      <c r="Y18" s="323">
        <f t="shared" si="11"/>
        <v>2.0735508944018315E-2</v>
      </c>
      <c r="Z18" s="399">
        <f t="shared" si="12"/>
        <v>1.8696500617768983E-2</v>
      </c>
      <c r="AA18" s="323">
        <f t="shared" si="13"/>
        <v>4.8943592702753187E-3</v>
      </c>
      <c r="AB18" s="323">
        <f t="shared" si="14"/>
        <v>2.7866519717378774E-2</v>
      </c>
      <c r="AC18" s="399">
        <f t="shared" si="15"/>
        <v>2.3978166335474338E-2</v>
      </c>
      <c r="AE18" s="394">
        <f t="shared" si="7"/>
        <v>-0.38204309147738708</v>
      </c>
      <c r="AF18" s="395">
        <f t="shared" si="7"/>
        <v>0.30197300027007118</v>
      </c>
      <c r="AG18" s="386">
        <f t="shared" si="7"/>
        <v>0.25401568534902241</v>
      </c>
      <c r="AI18" s="27">
        <f t="shared" si="8"/>
        <v>1.1425568057587838</v>
      </c>
      <c r="AJ18" s="28">
        <f t="shared" si="8"/>
        <v>0.94360383991979158</v>
      </c>
      <c r="AK18" s="402">
        <f t="shared" si="8"/>
        <v>0.95526617612745701</v>
      </c>
      <c r="AL18" s="28">
        <f t="shared" si="8"/>
        <v>1.16336578786927</v>
      </c>
      <c r="AM18" s="28">
        <f t="shared" si="8"/>
        <v>0.94264703597691901</v>
      </c>
      <c r="AN18" s="402">
        <f t="shared" si="8"/>
        <v>0.94886677190081581</v>
      </c>
      <c r="AO18" s="384">
        <f t="shared" si="9"/>
        <v>1.8212645538150506E-2</v>
      </c>
      <c r="AP18" s="385">
        <f t="shared" si="9"/>
        <v>-1.0139890305595771E-3</v>
      </c>
      <c r="AQ18" s="386">
        <f t="shared" si="9"/>
        <v>-6.6990796770212023E-3</v>
      </c>
    </row>
    <row r="19" spans="1:43" ht="20.100000000000001" customHeight="1">
      <c r="A19" s="8" t="s">
        <v>158</v>
      </c>
      <c r="B19" s="19">
        <v>7187.6000000000013</v>
      </c>
      <c r="C19" s="371">
        <v>11234.929999999998</v>
      </c>
      <c r="D19" s="375">
        <v>18422.53</v>
      </c>
      <c r="E19" s="19">
        <v>9479.57</v>
      </c>
      <c r="F19" s="369">
        <v>10747.06</v>
      </c>
      <c r="G19" s="377">
        <v>20226.629999999997</v>
      </c>
      <c r="H19" s="345">
        <f t="shared" si="0"/>
        <v>4.157543576379423E-2</v>
      </c>
      <c r="I19" s="323">
        <f t="shared" si="1"/>
        <v>1.1001036737894876E-2</v>
      </c>
      <c r="J19" s="399">
        <f t="shared" si="2"/>
        <v>1.5427420500552722E-2</v>
      </c>
      <c r="K19" s="323">
        <f t="shared" si="3"/>
        <v>5.1299505727405909E-2</v>
      </c>
      <c r="L19" s="323">
        <f t="shared" si="4"/>
        <v>1.0757346928146972E-2</v>
      </c>
      <c r="M19" s="399">
        <f t="shared" si="5"/>
        <v>1.7085720196299725E-2</v>
      </c>
      <c r="N19" s="394">
        <f t="shared" si="6"/>
        <v>0.31887834604040266</v>
      </c>
      <c r="O19" s="395">
        <f t="shared" si="6"/>
        <v>-4.3424391607246246E-2</v>
      </c>
      <c r="P19" s="386">
        <f t="shared" si="6"/>
        <v>9.7929003236797485E-2</v>
      </c>
      <c r="R19" s="401">
        <v>1141.3699999999999</v>
      </c>
      <c r="S19" s="369">
        <v>2075.6369999999997</v>
      </c>
      <c r="T19" s="374">
        <v>3217.0069999999996</v>
      </c>
      <c r="U19" s="19">
        <v>1647.2419999999997</v>
      </c>
      <c r="V19" s="119">
        <v>1878.3299999999997</v>
      </c>
      <c r="W19" s="375">
        <v>3525.5719999999992</v>
      </c>
      <c r="X19" s="345">
        <f t="shared" si="10"/>
        <v>4.5442597610788858E-2</v>
      </c>
      <c r="Y19" s="323">
        <f t="shared" si="11"/>
        <v>1.5922881541565206E-2</v>
      </c>
      <c r="Z19" s="399">
        <f t="shared" si="12"/>
        <v>2.0691826397742367E-2</v>
      </c>
      <c r="AA19" s="323">
        <f t="shared" si="13"/>
        <v>6.401666007421733E-2</v>
      </c>
      <c r="AB19" s="323">
        <f t="shared" si="14"/>
        <v>1.4873329880128003E-2</v>
      </c>
      <c r="AC19" s="399">
        <f t="shared" si="15"/>
        <v>2.3191512865060462E-2</v>
      </c>
      <c r="AE19" s="394">
        <f t="shared" si="7"/>
        <v>0.44321473317153937</v>
      </c>
      <c r="AF19" s="395">
        <f t="shared" si="7"/>
        <v>-9.5058529020247778E-2</v>
      </c>
      <c r="AG19" s="386">
        <f t="shared" si="7"/>
        <v>9.5916794710113981E-2</v>
      </c>
      <c r="AI19" s="27">
        <f t="shared" si="8"/>
        <v>1.5879709499693915</v>
      </c>
      <c r="AJ19" s="28">
        <f t="shared" si="8"/>
        <v>1.8474854760999846</v>
      </c>
      <c r="AK19" s="402">
        <f t="shared" si="8"/>
        <v>1.7462351805099516</v>
      </c>
      <c r="AL19" s="28">
        <f t="shared" si="8"/>
        <v>1.7376758650445112</v>
      </c>
      <c r="AM19" s="28">
        <f t="shared" si="8"/>
        <v>1.7477617134360466</v>
      </c>
      <c r="AN19" s="402">
        <f t="shared" si="8"/>
        <v>1.7430348011507599</v>
      </c>
      <c r="AO19" s="384">
        <f>(AL19-AI19)/AI19</f>
        <v>9.4274341150891547E-2</v>
      </c>
      <c r="AP19" s="385">
        <f>(AM19-AJ19)/AJ19</f>
        <v>-5.3978103727480145E-2</v>
      </c>
      <c r="AQ19" s="386">
        <f>(AN19-AK19)/AK19</f>
        <v>-1.8327310060590482E-3</v>
      </c>
    </row>
    <row r="20" spans="1:43" ht="20.100000000000001" customHeight="1">
      <c r="A20" s="8" t="s">
        <v>154</v>
      </c>
      <c r="B20" s="19">
        <v>15216.270000000002</v>
      </c>
      <c r="C20" s="371">
        <v>14492.589999999998</v>
      </c>
      <c r="D20" s="375">
        <v>29708.86</v>
      </c>
      <c r="E20" s="19">
        <v>11080.199999999997</v>
      </c>
      <c r="F20" s="369">
        <v>9736.4800000000032</v>
      </c>
      <c r="G20" s="377">
        <v>20816.68</v>
      </c>
      <c r="H20" s="345">
        <f t="shared" si="0"/>
        <v>8.8015896258771931E-2</v>
      </c>
      <c r="I20" s="323">
        <f t="shared" si="1"/>
        <v>1.4190877470286679E-2</v>
      </c>
      <c r="J20" s="399">
        <f t="shared" si="2"/>
        <v>2.4878834547266349E-2</v>
      </c>
      <c r="K20" s="323">
        <f t="shared" si="3"/>
        <v>5.9961452192536457E-2</v>
      </c>
      <c r="L20" s="323">
        <f t="shared" si="4"/>
        <v>9.7457996157985956E-3</v>
      </c>
      <c r="M20" s="399">
        <f t="shared" si="5"/>
        <v>1.7584143769669422E-2</v>
      </c>
      <c r="N20" s="394">
        <f t="shared" si="6"/>
        <v>-0.27181891488518567</v>
      </c>
      <c r="O20" s="395">
        <f t="shared" si="6"/>
        <v>-0.32817529509908139</v>
      </c>
      <c r="P20" s="386">
        <f t="shared" si="6"/>
        <v>-0.29931071067688225</v>
      </c>
      <c r="R20" s="401">
        <v>2258.9019999999996</v>
      </c>
      <c r="S20" s="369">
        <v>2254.0789999999988</v>
      </c>
      <c r="T20" s="374">
        <v>4512.9809999999979</v>
      </c>
      <c r="U20" s="19">
        <v>1847.0059999999996</v>
      </c>
      <c r="V20" s="119">
        <v>1600.5880000000002</v>
      </c>
      <c r="W20" s="375">
        <v>3447.5940000000001</v>
      </c>
      <c r="X20" s="345">
        <f t="shared" si="10"/>
        <v>8.9936107159121204E-2</v>
      </c>
      <c r="Y20" s="323">
        <f t="shared" si="11"/>
        <v>1.7291767733148784E-2</v>
      </c>
      <c r="Z20" s="399">
        <f t="shared" si="12"/>
        <v>2.9027546221786188E-2</v>
      </c>
      <c r="AA20" s="323">
        <f t="shared" si="13"/>
        <v>7.1780075579083003E-2</v>
      </c>
      <c r="AB20" s="323">
        <f t="shared" si="14"/>
        <v>1.2674063304198051E-2</v>
      </c>
      <c r="AC20" s="399">
        <f t="shared" si="15"/>
        <v>2.2678566940202975E-2</v>
      </c>
      <c r="AE20" s="394">
        <f t="shared" si="7"/>
        <v>-0.18234345713094238</v>
      </c>
      <c r="AF20" s="395">
        <f t="shared" si="7"/>
        <v>-0.28991486101418762</v>
      </c>
      <c r="AG20" s="386">
        <f t="shared" si="7"/>
        <v>-0.23607167856456704</v>
      </c>
      <c r="AI20" s="27">
        <f t="shared" si="8"/>
        <v>1.4845307029909427</v>
      </c>
      <c r="AJ20" s="28">
        <f t="shared" si="8"/>
        <v>1.5553320696990665</v>
      </c>
      <c r="AK20" s="402">
        <f t="shared" si="8"/>
        <v>1.5190690588598814</v>
      </c>
      <c r="AL20" s="28">
        <f t="shared" si="8"/>
        <v>1.666942834966878</v>
      </c>
      <c r="AM20" s="28">
        <f t="shared" si="8"/>
        <v>1.6439082707508255</v>
      </c>
      <c r="AN20" s="402">
        <f t="shared" si="8"/>
        <v>1.6561689952480416</v>
      </c>
      <c r="AO20" s="384">
        <f t="shared" ref="AO20:AQ33" si="16">(AL20-AI20)/AI20</f>
        <v>0.12287528416113078</v>
      </c>
      <c r="AP20" s="385">
        <f t="shared" si="16"/>
        <v>5.6950025513778021E-2</v>
      </c>
      <c r="AQ20" s="386">
        <f t="shared" si="16"/>
        <v>9.0252602795464001E-2</v>
      </c>
    </row>
    <row r="21" spans="1:43" ht="20.100000000000001" customHeight="1">
      <c r="A21" s="8" t="s">
        <v>162</v>
      </c>
      <c r="B21" s="19">
        <v>3447.2999999999997</v>
      </c>
      <c r="C21" s="371">
        <v>19263.480000000003</v>
      </c>
      <c r="D21" s="375">
        <v>22710.780000000002</v>
      </c>
      <c r="E21" s="19">
        <v>3501.4899999999984</v>
      </c>
      <c r="F21" s="369">
        <v>19800.520000000008</v>
      </c>
      <c r="G21" s="377">
        <v>23302.010000000006</v>
      </c>
      <c r="H21" s="345">
        <f t="shared" si="0"/>
        <v>1.9940313833341838E-2</v>
      </c>
      <c r="I21" s="323">
        <f t="shared" si="1"/>
        <v>1.8862445175866986E-2</v>
      </c>
      <c r="J21" s="399">
        <f t="shared" si="2"/>
        <v>1.9018492734469306E-2</v>
      </c>
      <c r="K21" s="323">
        <f t="shared" si="3"/>
        <v>1.894861331362651E-2</v>
      </c>
      <c r="L21" s="323">
        <f t="shared" si="4"/>
        <v>1.9819472767223106E-2</v>
      </c>
      <c r="M21" s="399">
        <f t="shared" si="5"/>
        <v>1.9683537142439367E-2</v>
      </c>
      <c r="N21" s="394">
        <f t="shared" si="6"/>
        <v>1.5719548632262551E-2</v>
      </c>
      <c r="O21" s="395">
        <f t="shared" si="6"/>
        <v>2.7878659515311065E-2</v>
      </c>
      <c r="P21" s="386">
        <f t="shared" si="6"/>
        <v>2.6033011635884066E-2</v>
      </c>
      <c r="R21" s="401">
        <v>421.16300000000001</v>
      </c>
      <c r="S21" s="369">
        <v>2668.1029999999992</v>
      </c>
      <c r="T21" s="374">
        <v>3089.2659999999992</v>
      </c>
      <c r="U21" s="19">
        <v>475.66499999999985</v>
      </c>
      <c r="V21" s="119">
        <v>2644.8039999999996</v>
      </c>
      <c r="W21" s="375">
        <v>3120.4689999999996</v>
      </c>
      <c r="X21" s="345">
        <f t="shared" si="10"/>
        <v>1.6768217788756205E-2</v>
      </c>
      <c r="Y21" s="323">
        <f t="shared" si="11"/>
        <v>2.0467879503831714E-2</v>
      </c>
      <c r="Z21" s="399">
        <f t="shared" si="12"/>
        <v>1.9870194801704804E-2</v>
      </c>
      <c r="AA21" s="323">
        <f t="shared" si="13"/>
        <v>1.8485738351864862E-2</v>
      </c>
      <c r="AB21" s="323">
        <f t="shared" si="14"/>
        <v>2.0942561935486343E-2</v>
      </c>
      <c r="AC21" s="399">
        <f t="shared" si="15"/>
        <v>2.0526710831184944E-2</v>
      </c>
      <c r="AE21" s="394">
        <f t="shared" si="7"/>
        <v>0.12940832884180195</v>
      </c>
      <c r="AF21" s="395">
        <f t="shared" si="7"/>
        <v>-8.7324214994696728E-3</v>
      </c>
      <c r="AG21" s="386">
        <f t="shared" si="7"/>
        <v>1.0100457519682811E-2</v>
      </c>
      <c r="AI21" s="27">
        <f t="shared" si="8"/>
        <v>1.2217184463203088</v>
      </c>
      <c r="AJ21" s="28">
        <f t="shared" si="8"/>
        <v>1.385057632369644</v>
      </c>
      <c r="AK21" s="402">
        <f t="shared" si="8"/>
        <v>1.3602641564930833</v>
      </c>
      <c r="AL21" s="28">
        <f t="shared" si="8"/>
        <v>1.3584645393818062</v>
      </c>
      <c r="AM21" s="28">
        <f t="shared" si="8"/>
        <v>1.3357245163258333</v>
      </c>
      <c r="AN21" s="402">
        <f t="shared" si="8"/>
        <v>1.3391415590328899</v>
      </c>
      <c r="AO21" s="384">
        <f t="shared" si="16"/>
        <v>0.11192930210177533</v>
      </c>
      <c r="AP21" s="385">
        <f t="shared" si="16"/>
        <v>-3.5618096237200199E-2</v>
      </c>
      <c r="AQ21" s="386">
        <f t="shared" si="16"/>
        <v>-1.5528305556951437E-2</v>
      </c>
    </row>
    <row r="22" spans="1:43" ht="20.100000000000001" customHeight="1">
      <c r="A22" s="8" t="s">
        <v>151</v>
      </c>
      <c r="B22" s="19">
        <v>12760.499999999998</v>
      </c>
      <c r="C22" s="371">
        <v>3035.04</v>
      </c>
      <c r="D22" s="375">
        <v>15795.539999999997</v>
      </c>
      <c r="E22" s="19">
        <v>10200.280000000006</v>
      </c>
      <c r="F22" s="369">
        <v>1943.74</v>
      </c>
      <c r="G22" s="377">
        <v>12144.020000000006</v>
      </c>
      <c r="H22" s="345">
        <f t="shared" si="0"/>
        <v>7.3810917143955712E-2</v>
      </c>
      <c r="I22" s="323">
        <f t="shared" si="1"/>
        <v>2.9718553245085167E-3</v>
      </c>
      <c r="J22" s="399">
        <f t="shared" si="2"/>
        <v>1.3227522908813313E-2</v>
      </c>
      <c r="K22" s="323">
        <f t="shared" si="3"/>
        <v>5.519968967802804E-2</v>
      </c>
      <c r="L22" s="323">
        <f t="shared" si="4"/>
        <v>1.9456005194086936E-3</v>
      </c>
      <c r="M22" s="399">
        <f t="shared" si="5"/>
        <v>1.0258225308826431E-2</v>
      </c>
      <c r="N22" s="394">
        <f t="shared" si="6"/>
        <v>-0.20063633870146094</v>
      </c>
      <c r="O22" s="395">
        <f t="shared" si="6"/>
        <v>-0.3595669249828668</v>
      </c>
      <c r="P22" s="386">
        <f t="shared" si="6"/>
        <v>-0.23117411623787423</v>
      </c>
      <c r="R22" s="401">
        <v>2756.0380000000005</v>
      </c>
      <c r="S22" s="369">
        <v>604.74600000000009</v>
      </c>
      <c r="T22" s="374">
        <v>3360.7840000000006</v>
      </c>
      <c r="U22" s="19">
        <v>2241.1450000000004</v>
      </c>
      <c r="V22" s="119">
        <v>541.63800000000003</v>
      </c>
      <c r="W22" s="375">
        <v>2782.7830000000004</v>
      </c>
      <c r="X22" s="345">
        <f t="shared" si="10"/>
        <v>0.10972912012234712</v>
      </c>
      <c r="Y22" s="323">
        <f t="shared" si="11"/>
        <v>4.6392018068358749E-3</v>
      </c>
      <c r="Z22" s="399">
        <f t="shared" si="12"/>
        <v>2.161660173207898E-2</v>
      </c>
      <c r="AA22" s="323">
        <f t="shared" si="13"/>
        <v>8.7097474227849844E-2</v>
      </c>
      <c r="AB22" s="323">
        <f t="shared" si="14"/>
        <v>4.2888952684633549E-3</v>
      </c>
      <c r="AC22" s="399">
        <f t="shared" si="15"/>
        <v>1.8305383564758165E-2</v>
      </c>
      <c r="AE22" s="394">
        <f t="shared" si="7"/>
        <v>-0.18682362144498732</v>
      </c>
      <c r="AF22" s="395">
        <f t="shared" si="7"/>
        <v>-0.10435455546626195</v>
      </c>
      <c r="AG22" s="386">
        <f t="shared" si="7"/>
        <v>-0.17198397754809594</v>
      </c>
      <c r="AI22" s="27">
        <f t="shared" si="8"/>
        <v>2.159819756279143</v>
      </c>
      <c r="AJ22" s="28">
        <f t="shared" si="8"/>
        <v>1.9925470504507359</v>
      </c>
      <c r="AK22" s="402">
        <f t="shared" si="8"/>
        <v>2.1276790790311702</v>
      </c>
      <c r="AL22" s="28">
        <f t="shared" si="8"/>
        <v>2.1971406667267948</v>
      </c>
      <c r="AM22" s="28">
        <f t="shared" si="8"/>
        <v>2.7865763939621555</v>
      </c>
      <c r="AN22" s="402">
        <f t="shared" si="8"/>
        <v>2.2914842037480168</v>
      </c>
      <c r="AO22" s="384">
        <f t="shared" si="16"/>
        <v>1.7279641201146712E-2</v>
      </c>
      <c r="AP22" s="385">
        <f t="shared" si="16"/>
        <v>0.39849967072637082</v>
      </c>
      <c r="AQ22" s="386">
        <f t="shared" si="16"/>
        <v>7.6987702859509524E-2</v>
      </c>
    </row>
    <row r="23" spans="1:43" ht="20.100000000000001" customHeight="1">
      <c r="A23" s="8" t="s">
        <v>150</v>
      </c>
      <c r="B23" s="19">
        <v>1615.2100000000005</v>
      </c>
      <c r="C23" s="371">
        <v>12607.480000000001</v>
      </c>
      <c r="D23" s="375">
        <v>14222.690000000002</v>
      </c>
      <c r="E23" s="19">
        <v>2319.1299999999997</v>
      </c>
      <c r="F23" s="369">
        <v>9409.510000000002</v>
      </c>
      <c r="G23" s="377">
        <v>11728.640000000001</v>
      </c>
      <c r="H23" s="345">
        <f t="shared" si="0"/>
        <v>9.3429043909007293E-3</v>
      </c>
      <c r="I23" s="323">
        <f t="shared" si="1"/>
        <v>1.2345012443537693E-2</v>
      </c>
      <c r="J23" s="399">
        <f t="shared" si="2"/>
        <v>1.1910384690865274E-2</v>
      </c>
      <c r="K23" s="323">
        <f t="shared" si="3"/>
        <v>1.2550170811291953E-2</v>
      </c>
      <c r="L23" s="323">
        <f t="shared" si="4"/>
        <v>9.4185166449120249E-3</v>
      </c>
      <c r="M23" s="399">
        <f t="shared" si="5"/>
        <v>9.9073479528289619E-3</v>
      </c>
      <c r="N23" s="394">
        <f t="shared" si="6"/>
        <v>0.43580710867317496</v>
      </c>
      <c r="O23" s="395">
        <f t="shared" si="6"/>
        <v>-0.25365655943931692</v>
      </c>
      <c r="P23" s="386">
        <f t="shared" si="6"/>
        <v>-0.17535712301962572</v>
      </c>
      <c r="R23" s="401">
        <v>349.34200000000004</v>
      </c>
      <c r="S23" s="369">
        <v>2754.1660000000011</v>
      </c>
      <c r="T23" s="374">
        <v>3103.5080000000012</v>
      </c>
      <c r="U23" s="19">
        <v>743.72200000000021</v>
      </c>
      <c r="V23" s="119">
        <v>1949.0949999999998</v>
      </c>
      <c r="W23" s="375">
        <v>2692.817</v>
      </c>
      <c r="X23" s="345">
        <f t="shared" si="10"/>
        <v>1.3908730678525109E-2</v>
      </c>
      <c r="Y23" s="323">
        <f t="shared" si="11"/>
        <v>2.1128096562070584E-2</v>
      </c>
      <c r="Z23" s="399">
        <f t="shared" si="12"/>
        <v>1.9961799511161976E-2</v>
      </c>
      <c r="AA23" s="323">
        <f t="shared" si="13"/>
        <v>2.8903220330538611E-2</v>
      </c>
      <c r="AB23" s="323">
        <f t="shared" si="14"/>
        <v>1.5433674009736357E-2</v>
      </c>
      <c r="AC23" s="399">
        <f t="shared" si="15"/>
        <v>1.7713579554963998E-2</v>
      </c>
      <c r="AE23" s="394">
        <f t="shared" si="7"/>
        <v>1.1289223740632393</v>
      </c>
      <c r="AF23" s="395">
        <f t="shared" si="7"/>
        <v>-0.29231026742759914</v>
      </c>
      <c r="AG23" s="386">
        <f t="shared" si="7"/>
        <v>-0.13233122002585493</v>
      </c>
      <c r="AI23" s="27">
        <f t="shared" ref="AI23:AN33" si="17">(R23/B23)*10</f>
        <v>2.1628271246463306</v>
      </c>
      <c r="AJ23" s="28">
        <f t="shared" si="17"/>
        <v>2.1845491723960704</v>
      </c>
      <c r="AK23" s="402">
        <f t="shared" si="17"/>
        <v>2.1820822924496004</v>
      </c>
      <c r="AL23" s="28">
        <f t="shared" si="17"/>
        <v>3.2069008636859526</v>
      </c>
      <c r="AM23" s="28">
        <f t="shared" si="17"/>
        <v>2.0714096695789679</v>
      </c>
      <c r="AN23" s="402">
        <f t="shared" si="17"/>
        <v>2.2959328617810759</v>
      </c>
      <c r="AO23" s="384">
        <f t="shared" si="16"/>
        <v>0.48273564130112839</v>
      </c>
      <c r="AP23" s="385">
        <f t="shared" si="16"/>
        <v>-5.179077873216658E-2</v>
      </c>
      <c r="AQ23" s="386">
        <f t="shared" si="16"/>
        <v>5.2175195099386992E-2</v>
      </c>
    </row>
    <row r="24" spans="1:43" ht="20.100000000000001" customHeight="1">
      <c r="A24" s="8" t="s">
        <v>153</v>
      </c>
      <c r="B24" s="19">
        <v>1186.9500000000003</v>
      </c>
      <c r="C24" s="371">
        <v>11386.07</v>
      </c>
      <c r="D24" s="375">
        <v>12573.02</v>
      </c>
      <c r="E24" s="19">
        <v>1076</v>
      </c>
      <c r="F24" s="369">
        <v>11519.220000000003</v>
      </c>
      <c r="G24" s="377">
        <v>12595.220000000003</v>
      </c>
      <c r="H24" s="345">
        <f t="shared" si="0"/>
        <v>6.8657080916906281E-3</v>
      </c>
      <c r="I24" s="323">
        <f t="shared" si="1"/>
        <v>1.1149030244980852E-2</v>
      </c>
      <c r="J24" s="399">
        <f t="shared" si="2"/>
        <v>1.0528915762485359E-2</v>
      </c>
      <c r="K24" s="323">
        <f t="shared" si="3"/>
        <v>5.8228662442166429E-3</v>
      </c>
      <c r="L24" s="323">
        <f t="shared" si="4"/>
        <v>1.1530246028369544E-2</v>
      </c>
      <c r="M24" s="399">
        <f t="shared" si="5"/>
        <v>1.0639360325018964E-2</v>
      </c>
      <c r="N24" s="394">
        <f t="shared" si="6"/>
        <v>-9.3474872572560125E-2</v>
      </c>
      <c r="O24" s="395">
        <f t="shared" si="6"/>
        <v>1.1694113948008688E-2</v>
      </c>
      <c r="P24" s="386">
        <f t="shared" si="6"/>
        <v>1.7656855711676706E-3</v>
      </c>
      <c r="R24" s="401">
        <v>330.63400000000007</v>
      </c>
      <c r="S24" s="369">
        <v>2502.3400000000006</v>
      </c>
      <c r="T24" s="374">
        <v>2832.9740000000006</v>
      </c>
      <c r="U24" s="19">
        <v>234.25699999999992</v>
      </c>
      <c r="V24" s="119">
        <v>2445.663</v>
      </c>
      <c r="W24" s="375">
        <v>2679.92</v>
      </c>
      <c r="X24" s="345">
        <f t="shared" si="10"/>
        <v>1.3163888851507896E-2</v>
      </c>
      <c r="Y24" s="323">
        <f t="shared" si="11"/>
        <v>1.9196258014633722E-2</v>
      </c>
      <c r="Z24" s="399">
        <f t="shared" si="12"/>
        <v>1.8221721680219474E-2</v>
      </c>
      <c r="AA24" s="323">
        <f t="shared" si="13"/>
        <v>9.1039147490204388E-3</v>
      </c>
      <c r="AB24" s="323">
        <f t="shared" si="14"/>
        <v>1.9365687911401884E-2</v>
      </c>
      <c r="AC24" s="399">
        <f t="shared" si="15"/>
        <v>1.7628741990613962E-2</v>
      </c>
      <c r="AE24" s="394">
        <f t="shared" si="7"/>
        <v>-0.29149149815203557</v>
      </c>
      <c r="AF24" s="395">
        <f t="shared" si="7"/>
        <v>-2.2649599974424169E-2</v>
      </c>
      <c r="AG24" s="386">
        <f t="shared" si="7"/>
        <v>-5.4025910580189053E-2</v>
      </c>
      <c r="AI24" s="27">
        <f t="shared" si="17"/>
        <v>2.7855764775264329</v>
      </c>
      <c r="AJ24" s="28">
        <f t="shared" si="17"/>
        <v>2.1977205480029554</v>
      </c>
      <c r="AK24" s="402">
        <f t="shared" si="17"/>
        <v>2.2532168086903548</v>
      </c>
      <c r="AL24" s="28">
        <f t="shared" si="17"/>
        <v>2.1771096654275084</v>
      </c>
      <c r="AM24" s="28">
        <f t="shared" si="17"/>
        <v>2.1231151067520191</v>
      </c>
      <c r="AN24" s="402">
        <f t="shared" si="17"/>
        <v>2.1277278205541466</v>
      </c>
      <c r="AO24" s="384">
        <f t="shared" si="16"/>
        <v>-0.21843478971334424</v>
      </c>
      <c r="AP24" s="385">
        <f t="shared" si="16"/>
        <v>-3.3946736912811512E-2</v>
      </c>
      <c r="AQ24" s="386">
        <f t="shared" si="16"/>
        <v>-5.5693259366881187E-2</v>
      </c>
    </row>
    <row r="25" spans="1:43" ht="20.100000000000001" customHeight="1">
      <c r="A25" s="8" t="s">
        <v>159</v>
      </c>
      <c r="B25" s="19">
        <v>10987.540000000003</v>
      </c>
      <c r="C25" s="371">
        <v>6335.7500000000009</v>
      </c>
      <c r="D25" s="375">
        <v>17323.290000000005</v>
      </c>
      <c r="E25" s="19">
        <v>10266.11</v>
      </c>
      <c r="F25" s="369">
        <v>9381.619999999999</v>
      </c>
      <c r="G25" s="377">
        <v>19647.73</v>
      </c>
      <c r="H25" s="345">
        <f t="shared" si="0"/>
        <v>6.3555535014764269E-2</v>
      </c>
      <c r="I25" s="323">
        <f t="shared" si="1"/>
        <v>6.2038498247979721E-3</v>
      </c>
      <c r="J25" s="399">
        <f t="shared" si="2"/>
        <v>1.450689342251146E-2</v>
      </c>
      <c r="K25" s="323">
        <f t="shared" si="3"/>
        <v>5.555593436655662E-2</v>
      </c>
      <c r="L25" s="323">
        <f t="shared" si="4"/>
        <v>9.3905999490132355E-3</v>
      </c>
      <c r="M25" s="399">
        <f t="shared" si="5"/>
        <v>1.6596715185497737E-2</v>
      </c>
      <c r="N25" s="394">
        <f t="shared" si="6"/>
        <v>-6.5658919102911287E-2</v>
      </c>
      <c r="O25" s="395">
        <f t="shared" si="6"/>
        <v>0.48074340054452869</v>
      </c>
      <c r="P25" s="386">
        <f t="shared" si="6"/>
        <v>0.13418005471247058</v>
      </c>
      <c r="R25" s="401">
        <v>1678.3739999999998</v>
      </c>
      <c r="S25" s="369">
        <v>1121.0880000000002</v>
      </c>
      <c r="T25" s="374">
        <v>2799.462</v>
      </c>
      <c r="U25" s="19">
        <v>1469.6020000000001</v>
      </c>
      <c r="V25" s="119">
        <v>1210.1869999999999</v>
      </c>
      <c r="W25" s="375">
        <v>2679.7889999999998</v>
      </c>
      <c r="X25" s="345">
        <f t="shared" si="10"/>
        <v>6.6822918354617816E-2</v>
      </c>
      <c r="Y25" s="323">
        <f t="shared" si="11"/>
        <v>8.6002279886465017E-3</v>
      </c>
      <c r="Z25" s="399">
        <f t="shared" si="12"/>
        <v>1.8006172106892107E-2</v>
      </c>
      <c r="AA25" s="323">
        <f t="shared" si="13"/>
        <v>5.7113048160737735E-2</v>
      </c>
      <c r="AB25" s="323">
        <f t="shared" si="14"/>
        <v>9.5827200053464883E-3</v>
      </c>
      <c r="AC25" s="399">
        <f t="shared" si="15"/>
        <v>1.762788026145758E-2</v>
      </c>
      <c r="AE25" s="394">
        <f t="shared" si="7"/>
        <v>-0.12438943882591111</v>
      </c>
      <c r="AF25" s="395">
        <f t="shared" si="7"/>
        <v>7.9475473825426454E-2</v>
      </c>
      <c r="AG25" s="386">
        <f t="shared" si="7"/>
        <v>-4.2748570975423214E-2</v>
      </c>
      <c r="AI25" s="27">
        <f t="shared" si="17"/>
        <v>1.5275248144716647</v>
      </c>
      <c r="AJ25" s="28">
        <f t="shared" si="17"/>
        <v>1.7694637572505227</v>
      </c>
      <c r="AK25" s="402">
        <f t="shared" si="17"/>
        <v>1.6160105845944963</v>
      </c>
      <c r="AL25" s="28">
        <f t="shared" si="17"/>
        <v>1.4315081369671667</v>
      </c>
      <c r="AM25" s="28">
        <f t="shared" si="17"/>
        <v>1.2899552529307305</v>
      </c>
      <c r="AN25" s="402">
        <f t="shared" si="17"/>
        <v>1.3639178673566867</v>
      </c>
      <c r="AO25" s="384">
        <f t="shared" si="16"/>
        <v>-6.285768754447886E-2</v>
      </c>
      <c r="AP25" s="385">
        <f t="shared" si="16"/>
        <v>-0.27099085943691514</v>
      </c>
      <c r="AQ25" s="386">
        <f t="shared" si="16"/>
        <v>-0.15599694682758958</v>
      </c>
    </row>
    <row r="26" spans="1:43" ht="20.100000000000001" customHeight="1">
      <c r="A26" s="8" t="s">
        <v>181</v>
      </c>
      <c r="B26" s="19">
        <v>987.41000000000008</v>
      </c>
      <c r="C26" s="371">
        <v>7367.2299999999977</v>
      </c>
      <c r="D26" s="375">
        <v>8354.6399999999976</v>
      </c>
      <c r="E26" s="19">
        <v>773.81999999999994</v>
      </c>
      <c r="F26" s="369">
        <v>6602.7599999999993</v>
      </c>
      <c r="G26" s="377">
        <v>7376.579999999999</v>
      </c>
      <c r="H26" s="345">
        <f t="shared" si="0"/>
        <v>5.7115032872625156E-3</v>
      </c>
      <c r="I26" s="323">
        <f t="shared" si="1"/>
        <v>7.2138560619889273E-3</v>
      </c>
      <c r="J26" s="399">
        <f t="shared" si="2"/>
        <v>6.9963541604078135E-3</v>
      </c>
      <c r="K26" s="323">
        <f t="shared" si="3"/>
        <v>4.187593268680039E-3</v>
      </c>
      <c r="L26" s="323">
        <f t="shared" si="4"/>
        <v>6.6090800649937463E-3</v>
      </c>
      <c r="M26" s="399">
        <f t="shared" si="5"/>
        <v>6.2311013691168839E-3</v>
      </c>
      <c r="N26" s="394">
        <f t="shared" si="6"/>
        <v>-0.21631338552374407</v>
      </c>
      <c r="O26" s="395">
        <f t="shared" si="6"/>
        <v>-0.10376627307685503</v>
      </c>
      <c r="P26" s="386">
        <f t="shared" si="6"/>
        <v>-0.11706788084226237</v>
      </c>
      <c r="R26" s="401">
        <v>164.333</v>
      </c>
      <c r="S26" s="369">
        <v>1502.6640000000002</v>
      </c>
      <c r="T26" s="374">
        <v>1666.9970000000003</v>
      </c>
      <c r="U26" s="19">
        <v>138.58799999999997</v>
      </c>
      <c r="V26" s="119">
        <v>1554.9589999999996</v>
      </c>
      <c r="W26" s="375">
        <v>1693.5469999999996</v>
      </c>
      <c r="X26" s="345">
        <f t="shared" si="10"/>
        <v>6.5427673700673454E-3</v>
      </c>
      <c r="Y26" s="323">
        <f t="shared" si="11"/>
        <v>1.1527420675568294E-2</v>
      </c>
      <c r="Z26" s="399">
        <f t="shared" si="12"/>
        <v>1.0722144070422397E-2</v>
      </c>
      <c r="AA26" s="323">
        <f t="shared" si="13"/>
        <v>5.3859365450647997E-3</v>
      </c>
      <c r="AB26" s="323">
        <f t="shared" si="14"/>
        <v>1.2312755563225822E-2</v>
      </c>
      <c r="AC26" s="399">
        <f t="shared" si="15"/>
        <v>1.1140296393914109E-2</v>
      </c>
      <c r="AE26" s="394">
        <f t="shared" si="7"/>
        <v>-0.15666360378012958</v>
      </c>
      <c r="AF26" s="395">
        <f t="shared" si="7"/>
        <v>3.4801525823470437E-2</v>
      </c>
      <c r="AG26" s="386">
        <f t="shared" si="7"/>
        <v>1.5926843299657569E-2</v>
      </c>
      <c r="AI26" s="27">
        <f t="shared" si="17"/>
        <v>1.6642833270880384</v>
      </c>
      <c r="AJ26" s="28">
        <f t="shared" si="17"/>
        <v>2.0396594106604526</v>
      </c>
      <c r="AK26" s="402">
        <f t="shared" si="17"/>
        <v>1.9952948301782014</v>
      </c>
      <c r="AL26" s="28">
        <f t="shared" si="17"/>
        <v>1.7909591377839804</v>
      </c>
      <c r="AM26" s="28">
        <f t="shared" si="17"/>
        <v>2.3550136609539036</v>
      </c>
      <c r="AN26" s="402">
        <f t="shared" si="17"/>
        <v>2.2958430600630644</v>
      </c>
      <c r="AO26" s="384">
        <f t="shared" si="16"/>
        <v>7.6114330194957877E-2</v>
      </c>
      <c r="AP26" s="385">
        <f t="shared" si="16"/>
        <v>0.15461123001478841</v>
      </c>
      <c r="AQ26" s="386">
        <f t="shared" si="16"/>
        <v>0.15062848123453554</v>
      </c>
    </row>
    <row r="27" spans="1:43" ht="20.100000000000001" customHeight="1">
      <c r="A27" s="8" t="s">
        <v>184</v>
      </c>
      <c r="B27" s="19">
        <v>3365.5099999999998</v>
      </c>
      <c r="C27" s="371">
        <v>28544.359999999997</v>
      </c>
      <c r="D27" s="375">
        <v>31909.869999999995</v>
      </c>
      <c r="E27" s="19">
        <v>4177.1099999999997</v>
      </c>
      <c r="F27" s="369">
        <v>26936.839999999993</v>
      </c>
      <c r="G27" s="377">
        <v>31113.949999999993</v>
      </c>
      <c r="H27" s="345">
        <f t="shared" si="0"/>
        <v>1.946721364814501E-2</v>
      </c>
      <c r="I27" s="323">
        <f t="shared" si="1"/>
        <v>2.79501121074806E-2</v>
      </c>
      <c r="J27" s="399">
        <f t="shared" si="2"/>
        <v>2.6722007379440946E-2</v>
      </c>
      <c r="K27" s="323">
        <f t="shared" si="3"/>
        <v>2.2604788863735854E-2</v>
      </c>
      <c r="L27" s="323">
        <f t="shared" si="4"/>
        <v>2.6962623548020238E-2</v>
      </c>
      <c r="M27" s="399">
        <f t="shared" si="5"/>
        <v>2.6282393255903719E-2</v>
      </c>
      <c r="N27" s="394">
        <f t="shared" si="6"/>
        <v>0.24115215821673386</v>
      </c>
      <c r="O27" s="395">
        <f t="shared" si="6"/>
        <v>-5.6316554303547331E-2</v>
      </c>
      <c r="P27" s="386">
        <f t="shared" si="6"/>
        <v>-2.4942752822245971E-2</v>
      </c>
      <c r="R27" s="401">
        <v>215.37900000000002</v>
      </c>
      <c r="S27" s="369">
        <v>988.69900000000041</v>
      </c>
      <c r="T27" s="374">
        <v>1204.0780000000004</v>
      </c>
      <c r="U27" s="19">
        <v>316.72399999999999</v>
      </c>
      <c r="V27" s="119">
        <v>1195.6880000000003</v>
      </c>
      <c r="W27" s="375">
        <v>1512.4120000000003</v>
      </c>
      <c r="X27" s="345">
        <f t="shared" si="10"/>
        <v>8.5751169478907752E-3</v>
      </c>
      <c r="Y27" s="323">
        <f t="shared" si="11"/>
        <v>7.5846292281665758E-3</v>
      </c>
      <c r="Z27" s="399">
        <f t="shared" si="12"/>
        <v>7.7446436844373816E-3</v>
      </c>
      <c r="AA27" s="323">
        <f t="shared" si="13"/>
        <v>1.2308824474695529E-2</v>
      </c>
      <c r="AB27" s="323">
        <f t="shared" si="14"/>
        <v>9.4679114200968417E-3</v>
      </c>
      <c r="AC27" s="399">
        <f t="shared" si="15"/>
        <v>9.9487749378744331E-3</v>
      </c>
      <c r="AE27" s="394">
        <f t="shared" si="7"/>
        <v>0.47054262486129084</v>
      </c>
      <c r="AF27" s="395">
        <f t="shared" si="7"/>
        <v>0.20935491995035885</v>
      </c>
      <c r="AG27" s="386">
        <f t="shared" si="7"/>
        <v>0.25607477256456784</v>
      </c>
      <c r="AI27" s="27">
        <f t="shared" si="17"/>
        <v>0.63995947122427221</v>
      </c>
      <c r="AJ27" s="28">
        <f t="shared" si="17"/>
        <v>0.34637280359412526</v>
      </c>
      <c r="AK27" s="402">
        <f t="shared" si="17"/>
        <v>0.37733716871927109</v>
      </c>
      <c r="AL27" s="28">
        <f t="shared" si="17"/>
        <v>0.7582371543962213</v>
      </c>
      <c r="AM27" s="28">
        <f t="shared" si="17"/>
        <v>0.44388577130799328</v>
      </c>
      <c r="AN27" s="402">
        <f t="shared" si="17"/>
        <v>0.48608807303476437</v>
      </c>
      <c r="AO27" s="384">
        <f t="shared" si="16"/>
        <v>0.18482058394366502</v>
      </c>
      <c r="AP27" s="385">
        <f t="shared" si="16"/>
        <v>0.28152605141635872</v>
      </c>
      <c r="AQ27" s="386">
        <f t="shared" si="16"/>
        <v>0.28820618091932809</v>
      </c>
    </row>
    <row r="28" spans="1:43" ht="20.100000000000001" customHeight="1">
      <c r="A28" s="8" t="s">
        <v>155</v>
      </c>
      <c r="B28" s="19">
        <v>3717.6000000000004</v>
      </c>
      <c r="C28" s="371">
        <v>2247.81</v>
      </c>
      <c r="D28" s="375">
        <v>5965.41</v>
      </c>
      <c r="E28" s="19">
        <v>2486.6000000000004</v>
      </c>
      <c r="F28" s="369">
        <v>2275.3500000000004</v>
      </c>
      <c r="G28" s="377">
        <v>4761.9500000000007</v>
      </c>
      <c r="H28" s="345">
        <f t="shared" si="0"/>
        <v>2.1503817685386138E-2</v>
      </c>
      <c r="I28" s="323">
        <f t="shared" si="1"/>
        <v>2.2010141932177134E-3</v>
      </c>
      <c r="J28" s="399">
        <f t="shared" si="2"/>
        <v>4.995561876039948E-3</v>
      </c>
      <c r="K28" s="323">
        <f t="shared" si="3"/>
        <v>1.3456449073298425E-2</v>
      </c>
      <c r="L28" s="323">
        <f t="shared" si="4"/>
        <v>2.2775279316351836E-3</v>
      </c>
      <c r="M28" s="399">
        <f t="shared" si="5"/>
        <v>4.0224864591268793E-3</v>
      </c>
      <c r="N28" s="394">
        <f t="shared" si="6"/>
        <v>-0.33112760921024315</v>
      </c>
      <c r="O28" s="395">
        <f t="shared" si="6"/>
        <v>1.2251925207201862E-2</v>
      </c>
      <c r="P28" s="386">
        <f t="shared" si="6"/>
        <v>-0.20173969601418831</v>
      </c>
      <c r="R28" s="401">
        <v>1063.258</v>
      </c>
      <c r="S28" s="369">
        <v>654.31500000000017</v>
      </c>
      <c r="T28" s="374">
        <v>1717.5730000000003</v>
      </c>
      <c r="U28" s="19">
        <v>461.82300000000004</v>
      </c>
      <c r="V28" s="119">
        <v>609.80099999999993</v>
      </c>
      <c r="W28" s="375">
        <v>1071.624</v>
      </c>
      <c r="X28" s="345">
        <f t="shared" si="10"/>
        <v>4.2332640117098003E-2</v>
      </c>
      <c r="Y28" s="323">
        <f t="shared" si="11"/>
        <v>5.0194616090719337E-3</v>
      </c>
      <c r="Z28" s="399">
        <f t="shared" si="12"/>
        <v>1.1047449489991649E-2</v>
      </c>
      <c r="AA28" s="323">
        <f t="shared" si="13"/>
        <v>1.7947797594679637E-2</v>
      </c>
      <c r="AB28" s="323">
        <f t="shared" si="14"/>
        <v>4.8286357744549346E-3</v>
      </c>
      <c r="AC28" s="399">
        <f t="shared" si="15"/>
        <v>7.0492339349494375E-3</v>
      </c>
      <c r="AE28" s="394">
        <f t="shared" si="7"/>
        <v>-0.5656529271352766</v>
      </c>
      <c r="AF28" s="395">
        <f t="shared" si="7"/>
        <v>-6.8031452740652781E-2</v>
      </c>
      <c r="AG28" s="386">
        <f t="shared" si="7"/>
        <v>-0.3760824139643556</v>
      </c>
      <c r="AI28" s="27">
        <f t="shared" si="17"/>
        <v>2.8600656337421992</v>
      </c>
      <c r="AJ28" s="28">
        <f t="shared" si="17"/>
        <v>2.9108999426108086</v>
      </c>
      <c r="AK28" s="402">
        <f t="shared" si="17"/>
        <v>2.8792203721118925</v>
      </c>
      <c r="AL28" s="28">
        <f t="shared" si="17"/>
        <v>1.8572468430789026</v>
      </c>
      <c r="AM28" s="28">
        <f t="shared" si="17"/>
        <v>2.680031643483419</v>
      </c>
      <c r="AN28" s="402">
        <f t="shared" si="17"/>
        <v>2.2503890213042972</v>
      </c>
      <c r="AO28" s="384">
        <f t="shared" si="16"/>
        <v>-0.35062789428058583</v>
      </c>
      <c r="AP28" s="385">
        <f t="shared" si="16"/>
        <v>-7.9311657452685244E-2</v>
      </c>
      <c r="AQ28" s="386">
        <f t="shared" si="16"/>
        <v>-0.21840334171654632</v>
      </c>
    </row>
    <row r="29" spans="1:43" ht="20.100000000000001" customHeight="1">
      <c r="A29" s="8" t="s">
        <v>180</v>
      </c>
      <c r="B29" s="19">
        <v>16.57</v>
      </c>
      <c r="C29" s="371">
        <v>4453.1500000000005</v>
      </c>
      <c r="D29" s="375">
        <v>4469.72</v>
      </c>
      <c r="E29" s="19">
        <v>5.9999999999999991</v>
      </c>
      <c r="F29" s="369">
        <v>4194.66</v>
      </c>
      <c r="G29" s="377">
        <v>4200.66</v>
      </c>
      <c r="H29" s="345">
        <f t="shared" si="0"/>
        <v>9.5846314570380964E-5</v>
      </c>
      <c r="I29" s="323">
        <f t="shared" si="1"/>
        <v>4.360442543866013E-3</v>
      </c>
      <c r="J29" s="399">
        <f t="shared" si="2"/>
        <v>3.7430390917930663E-3</v>
      </c>
      <c r="K29" s="323">
        <f t="shared" si="3"/>
        <v>3.246951437295525E-5</v>
      </c>
      <c r="L29" s="323">
        <f t="shared" si="4"/>
        <v>4.198675067006323E-3</v>
      </c>
      <c r="M29" s="399">
        <f t="shared" si="5"/>
        <v>3.5483568641829317E-3</v>
      </c>
      <c r="N29" s="394">
        <f t="shared" si="6"/>
        <v>-0.63789981894990944</v>
      </c>
      <c r="O29" s="395">
        <f t="shared" si="6"/>
        <v>-5.8046551317606783E-2</v>
      </c>
      <c r="P29" s="386">
        <f t="shared" si="6"/>
        <v>-6.0196164412983449E-2</v>
      </c>
      <c r="R29" s="401">
        <v>16.791</v>
      </c>
      <c r="S29" s="369">
        <v>1115.184</v>
      </c>
      <c r="T29" s="374">
        <v>1131.9749999999999</v>
      </c>
      <c r="U29" s="19">
        <v>5.28</v>
      </c>
      <c r="V29" s="119">
        <v>1019.7630000000001</v>
      </c>
      <c r="W29" s="375">
        <v>1025.0430000000001</v>
      </c>
      <c r="X29" s="345">
        <f t="shared" si="10"/>
        <v>6.6851823377410988E-4</v>
      </c>
      <c r="Y29" s="323">
        <f t="shared" si="11"/>
        <v>8.5549364985538674E-3</v>
      </c>
      <c r="Z29" s="399">
        <f t="shared" si="12"/>
        <v>7.28087635077711E-3</v>
      </c>
      <c r="AA29" s="323">
        <f t="shared" si="13"/>
        <v>2.0519630096359101E-4</v>
      </c>
      <c r="AB29" s="323">
        <f t="shared" si="14"/>
        <v>8.074870495892084E-3</v>
      </c>
      <c r="AC29" s="399">
        <f t="shared" si="15"/>
        <v>6.7428201499615328E-3</v>
      </c>
      <c r="AE29" s="394">
        <f t="shared" si="7"/>
        <v>-0.68554582812220821</v>
      </c>
      <c r="AF29" s="395">
        <f t="shared" si="7"/>
        <v>-8.5565252012223827E-2</v>
      </c>
      <c r="AG29" s="386">
        <f t="shared" si="7"/>
        <v>-9.4464983767309163E-2</v>
      </c>
      <c r="AI29" s="27">
        <f t="shared" si="17"/>
        <v>10.133373566686783</v>
      </c>
      <c r="AJ29" s="28">
        <f t="shared" si="17"/>
        <v>2.5042587831085856</v>
      </c>
      <c r="AK29" s="402">
        <f t="shared" si="17"/>
        <v>2.5325411882623516</v>
      </c>
      <c r="AL29" s="28">
        <f t="shared" si="17"/>
        <v>8.8000000000000025</v>
      </c>
      <c r="AM29" s="28">
        <f t="shared" si="17"/>
        <v>2.4310981104547214</v>
      </c>
      <c r="AN29" s="402">
        <f t="shared" si="17"/>
        <v>2.4401951121966552</v>
      </c>
      <c r="AO29" s="384">
        <f t="shared" si="16"/>
        <v>-0.13158239533083177</v>
      </c>
      <c r="AP29" s="385">
        <f t="shared" si="16"/>
        <v>-2.9214501770878688E-2</v>
      </c>
      <c r="AQ29" s="386">
        <f t="shared" si="16"/>
        <v>-3.6463800270532899E-2</v>
      </c>
    </row>
    <row r="30" spans="1:43" ht="20.100000000000001" customHeight="1">
      <c r="A30" s="8" t="s">
        <v>165</v>
      </c>
      <c r="B30" s="19">
        <v>940.66</v>
      </c>
      <c r="C30" s="371">
        <v>2630.9700000000003</v>
      </c>
      <c r="D30" s="375">
        <v>3571.63</v>
      </c>
      <c r="E30" s="19">
        <v>944.31999999999994</v>
      </c>
      <c r="F30" s="369">
        <v>2481.5699999999997</v>
      </c>
      <c r="G30" s="377">
        <v>3425.8899999999994</v>
      </c>
      <c r="H30" s="345">
        <f t="shared" si="0"/>
        <v>5.4410859543617719E-3</v>
      </c>
      <c r="I30" s="323">
        <f t="shared" si="1"/>
        <v>2.5761974152308286E-3</v>
      </c>
      <c r="J30" s="399">
        <f t="shared" si="2"/>
        <v>2.9909593243918789E-3</v>
      </c>
      <c r="K30" s="323">
        <f t="shared" si="3"/>
        <v>5.1102686354448515E-3</v>
      </c>
      <c r="L30" s="323">
        <f t="shared" si="4"/>
        <v>2.4839453223934431E-3</v>
      </c>
      <c r="M30" s="399">
        <f t="shared" si="5"/>
        <v>2.8938976964181019E-3</v>
      </c>
      <c r="N30" s="394">
        <f t="shared" si="6"/>
        <v>3.8908851232113285E-3</v>
      </c>
      <c r="O30" s="395">
        <f t="shared" si="6"/>
        <v>-5.6785140081415039E-2</v>
      </c>
      <c r="P30" s="386">
        <f t="shared" si="6"/>
        <v>-4.0804898603718942E-2</v>
      </c>
      <c r="R30" s="401">
        <v>330.24600000000004</v>
      </c>
      <c r="S30" s="369">
        <v>582.67199999999991</v>
      </c>
      <c r="T30" s="374">
        <v>912.91799999999989</v>
      </c>
      <c r="U30" s="19">
        <v>306.95300000000003</v>
      </c>
      <c r="V30" s="119">
        <v>529.81200000000001</v>
      </c>
      <c r="W30" s="375">
        <v>836.7650000000001</v>
      </c>
      <c r="X30" s="345">
        <f t="shared" si="10"/>
        <v>1.3148440988086756E-2</v>
      </c>
      <c r="Y30" s="323">
        <f t="shared" si="11"/>
        <v>4.4698650262964485E-3</v>
      </c>
      <c r="Z30" s="399">
        <f t="shared" si="12"/>
        <v>5.8718991818712757E-3</v>
      </c>
      <c r="AA30" s="323">
        <f t="shared" si="13"/>
        <v>1.192909472910552E-2</v>
      </c>
      <c r="AB30" s="323">
        <f t="shared" si="14"/>
        <v>4.1952525117792822E-3</v>
      </c>
      <c r="AC30" s="399">
        <f t="shared" si="15"/>
        <v>5.5043114316009785E-3</v>
      </c>
      <c r="AE30" s="394">
        <f t="shared" si="7"/>
        <v>-7.0532269883662499E-2</v>
      </c>
      <c r="AF30" s="395">
        <f t="shared" si="7"/>
        <v>-9.0719993409671143E-2</v>
      </c>
      <c r="AG30" s="386">
        <f t="shared" si="7"/>
        <v>-8.3417130563752495E-2</v>
      </c>
      <c r="AI30" s="27">
        <f t="shared" si="17"/>
        <v>3.5107902961750264</v>
      </c>
      <c r="AJ30" s="28">
        <f t="shared" si="17"/>
        <v>2.2146660737294606</v>
      </c>
      <c r="AK30" s="402">
        <f t="shared" si="17"/>
        <v>2.5560262401200569</v>
      </c>
      <c r="AL30" s="28">
        <f t="shared" si="17"/>
        <v>3.2505188919010508</v>
      </c>
      <c r="AM30" s="28">
        <f t="shared" si="17"/>
        <v>2.134987125086135</v>
      </c>
      <c r="AN30" s="402">
        <f t="shared" si="17"/>
        <v>2.4424748021681966</v>
      </c>
      <c r="AO30" s="384">
        <f t="shared" si="16"/>
        <v>-7.4134705384579322E-2</v>
      </c>
      <c r="AP30" s="385">
        <f t="shared" si="16"/>
        <v>-3.5977861217311002E-2</v>
      </c>
      <c r="AQ30" s="386">
        <f t="shared" si="16"/>
        <v>-4.4424989137250313E-2</v>
      </c>
    </row>
    <row r="31" spans="1:43" ht="20.100000000000001" customHeight="1">
      <c r="A31" s="8" t="s">
        <v>232</v>
      </c>
      <c r="B31" s="19">
        <v>0.39</v>
      </c>
      <c r="C31" s="371">
        <v>3280.86</v>
      </c>
      <c r="D31" s="375">
        <v>3281.25</v>
      </c>
      <c r="E31" s="19">
        <v>41.58</v>
      </c>
      <c r="F31" s="369">
        <v>2858.56</v>
      </c>
      <c r="G31" s="377">
        <v>2900.14</v>
      </c>
      <c r="H31" s="345">
        <f t="shared" si="0"/>
        <v>2.2558879108297271E-6</v>
      </c>
      <c r="I31" s="323">
        <f t="shared" si="1"/>
        <v>3.2125577455213153E-3</v>
      </c>
      <c r="J31" s="399">
        <f t="shared" si="2"/>
        <v>2.7477889039908537E-3</v>
      </c>
      <c r="K31" s="323">
        <f t="shared" si="3"/>
        <v>2.2501373460457992E-4</v>
      </c>
      <c r="L31" s="323">
        <f t="shared" si="4"/>
        <v>2.8612961716901002E-3</v>
      </c>
      <c r="M31" s="399">
        <f t="shared" si="5"/>
        <v>2.449789241712371E-3</v>
      </c>
      <c r="N31" s="394">
        <f t="shared" si="6"/>
        <v>105.6153846153846</v>
      </c>
      <c r="O31" s="395">
        <f t="shared" si="6"/>
        <v>-0.12871625122681254</v>
      </c>
      <c r="P31" s="386">
        <f t="shared" si="6"/>
        <v>-0.11614780952380956</v>
      </c>
      <c r="R31" s="401">
        <v>0.127</v>
      </c>
      <c r="S31" s="369">
        <v>896.36800000000017</v>
      </c>
      <c r="T31" s="374">
        <v>896.49500000000012</v>
      </c>
      <c r="U31" s="19">
        <v>6.702</v>
      </c>
      <c r="V31" s="119">
        <v>828.31200000000001</v>
      </c>
      <c r="W31" s="375">
        <v>835.01400000000001</v>
      </c>
      <c r="X31" s="345">
        <f t="shared" si="10"/>
        <v>5.0563882847544487E-6</v>
      </c>
      <c r="Y31" s="323">
        <f t="shared" si="11"/>
        <v>6.8763283183185331E-3</v>
      </c>
      <c r="Z31" s="399">
        <f t="shared" si="12"/>
        <v>5.7662662550762396E-3</v>
      </c>
      <c r="AA31" s="323">
        <f t="shared" si="13"/>
        <v>2.6045939565492174E-4</v>
      </c>
      <c r="AB31" s="323">
        <f t="shared" si="14"/>
        <v>6.558888810628904E-3</v>
      </c>
      <c r="AC31" s="399">
        <f t="shared" si="15"/>
        <v>5.4927932044801812E-3</v>
      </c>
      <c r="AE31" s="394">
        <f t="shared" si="7"/>
        <v>51.771653543307089</v>
      </c>
      <c r="AF31" s="395">
        <f t="shared" si="7"/>
        <v>-7.5924173999964456E-2</v>
      </c>
      <c r="AG31" s="386">
        <f t="shared" si="7"/>
        <v>-6.857930049805086E-2</v>
      </c>
      <c r="AI31" s="27">
        <f t="shared" si="17"/>
        <v>3.2564102564102564</v>
      </c>
      <c r="AJ31" s="28">
        <f t="shared" si="17"/>
        <v>2.7321129216120168</v>
      </c>
      <c r="AK31" s="402">
        <f t="shared" si="17"/>
        <v>2.7321752380952384</v>
      </c>
      <c r="AL31" s="28">
        <f t="shared" si="17"/>
        <v>1.6118326118326118</v>
      </c>
      <c r="AM31" s="28">
        <f t="shared" si="17"/>
        <v>2.8976547632374343</v>
      </c>
      <c r="AN31" s="402">
        <f t="shared" si="17"/>
        <v>2.8792196238802266</v>
      </c>
      <c r="AO31" s="384">
        <f t="shared" si="16"/>
        <v>-0.50502778061833176</v>
      </c>
      <c r="AP31" s="385">
        <f t="shared" si="16"/>
        <v>6.0591141865301665E-2</v>
      </c>
      <c r="AQ31" s="386">
        <f t="shared" si="16"/>
        <v>5.3819529485049249E-2</v>
      </c>
    </row>
    <row r="32" spans="1:43" ht="20.100000000000001" customHeight="1" thickBot="1">
      <c r="A32" s="8" t="s">
        <v>17</v>
      </c>
      <c r="B32" s="19">
        <f>B33-SUM(B7:B31)</f>
        <v>14120.559999999794</v>
      </c>
      <c r="C32" s="371">
        <f t="shared" ref="C32:G32" si="18">C33-SUM(C7:C31)</f>
        <v>59004.230000000331</v>
      </c>
      <c r="D32" s="376">
        <f t="shared" si="18"/>
        <v>73124.789999999572</v>
      </c>
      <c r="E32" s="21">
        <f t="shared" si="18"/>
        <v>15155.549999999872</v>
      </c>
      <c r="F32" s="119">
        <f t="shared" si="18"/>
        <v>51242.720000000554</v>
      </c>
      <c r="G32" s="375">
        <f t="shared" si="18"/>
        <v>66398.270000000717</v>
      </c>
      <c r="H32" s="345">
        <f t="shared" si="0"/>
        <v>8.1677950251654738E-2</v>
      </c>
      <c r="I32" s="323">
        <f t="shared" si="1"/>
        <v>5.777585636236298E-2</v>
      </c>
      <c r="J32" s="400">
        <f t="shared" si="2"/>
        <v>6.1236262573305951E-2</v>
      </c>
      <c r="K32" s="323">
        <f t="shared" si="3"/>
        <v>8.201555809250631E-2</v>
      </c>
      <c r="L32" s="323">
        <f t="shared" si="4"/>
        <v>5.129176877973151E-2</v>
      </c>
      <c r="M32" s="399">
        <f t="shared" si="5"/>
        <v>5.6087556984943839E-2</v>
      </c>
      <c r="N32" s="396">
        <f t="shared" si="6"/>
        <v>7.3296668120817671E-2</v>
      </c>
      <c r="O32" s="397">
        <f t="shared" si="6"/>
        <v>-0.13154158608628116</v>
      </c>
      <c r="P32" s="388">
        <f t="shared" si="6"/>
        <v>-9.1986862457983043E-2</v>
      </c>
      <c r="R32" s="19">
        <f t="shared" ref="R32:W32" si="19">R33-SUM(R7:R31)</f>
        <v>2498.963999999989</v>
      </c>
      <c r="S32" s="119">
        <f t="shared" si="19"/>
        <v>13361.946000000054</v>
      </c>
      <c r="T32" s="375">
        <f t="shared" si="19"/>
        <v>15860.910000000003</v>
      </c>
      <c r="U32" s="119">
        <f t="shared" si="19"/>
        <v>2679.424999999992</v>
      </c>
      <c r="V32" s="123">
        <f t="shared" si="19"/>
        <v>12223.209999999963</v>
      </c>
      <c r="W32" s="376">
        <f t="shared" si="19"/>
        <v>14902.634999999922</v>
      </c>
      <c r="X32" s="345">
        <f t="shared" si="10"/>
        <v>9.9493955067898113E-2</v>
      </c>
      <c r="Y32" s="323">
        <f t="shared" si="11"/>
        <v>0.10250380163910738</v>
      </c>
      <c r="Z32" s="399">
        <f t="shared" si="12"/>
        <v>0.10201755738492829</v>
      </c>
      <c r="AA32" s="323">
        <f t="shared" si="13"/>
        <v>0.10413032172525911</v>
      </c>
      <c r="AB32" s="323">
        <f t="shared" si="14"/>
        <v>9.678801622935207E-2</v>
      </c>
      <c r="AC32" s="399">
        <f t="shared" si="15"/>
        <v>9.8030802186368227E-2</v>
      </c>
      <c r="AE32" s="396">
        <f t="shared" si="7"/>
        <v>7.2214325616536998E-2</v>
      </c>
      <c r="AF32" s="397">
        <f t="shared" si="7"/>
        <v>-8.5222317168478834E-2</v>
      </c>
      <c r="AG32" s="388">
        <f t="shared" si="7"/>
        <v>-6.0417403541163858E-2</v>
      </c>
      <c r="AI32" s="27">
        <f t="shared" si="17"/>
        <v>1.7697343448135383</v>
      </c>
      <c r="AJ32" s="28">
        <f t="shared" si="17"/>
        <v>2.2645742517104246</v>
      </c>
      <c r="AK32" s="402">
        <f t="shared" si="17"/>
        <v>2.1690195623126023</v>
      </c>
      <c r="AL32" s="28">
        <f t="shared" si="17"/>
        <v>1.7679496949962323</v>
      </c>
      <c r="AM32" s="28">
        <f t="shared" si="17"/>
        <v>2.3853554221945732</v>
      </c>
      <c r="AN32" s="402">
        <f t="shared" si="17"/>
        <v>2.2444312178615138</v>
      </c>
      <c r="AO32" s="387">
        <f t="shared" si="16"/>
        <v>-1.0084280855689701E-3</v>
      </c>
      <c r="AP32" s="385">
        <f t="shared" si="16"/>
        <v>5.3335045381233591E-2</v>
      </c>
      <c r="AQ32" s="386">
        <f t="shared" si="16"/>
        <v>3.4767623519498282E-2</v>
      </c>
    </row>
    <row r="33" spans="1:43" ht="25.5" customHeight="1" thickBot="1">
      <c r="A33" s="12" t="s">
        <v>18</v>
      </c>
      <c r="B33" s="17">
        <v>172880.92999999988</v>
      </c>
      <c r="C33" s="372">
        <v>1021261.0200000004</v>
      </c>
      <c r="D33" s="18">
        <v>1194141.9499999997</v>
      </c>
      <c r="E33" s="17">
        <v>184788.71999999986</v>
      </c>
      <c r="F33" s="373">
        <v>999043.73000000068</v>
      </c>
      <c r="G33" s="378">
        <v>1183832.4500000007</v>
      </c>
      <c r="H33" s="334">
        <f>SUM(H7:H32)</f>
        <v>0.99999999999999944</v>
      </c>
      <c r="I33" s="338">
        <f t="shared" ref="I33:M33" si="20">SUM(I7:I32)</f>
        <v>0.99999999999999978</v>
      </c>
      <c r="J33" s="335">
        <f t="shared" si="20"/>
        <v>1.0000000000000002</v>
      </c>
      <c r="K33" s="338">
        <f t="shared" si="20"/>
        <v>1.0000000000000002</v>
      </c>
      <c r="L33" s="338">
        <f t="shared" si="20"/>
        <v>0.99999999999999989</v>
      </c>
      <c r="M33" s="335">
        <f t="shared" si="20"/>
        <v>1.0000000000000004</v>
      </c>
      <c r="N33" s="389">
        <f t="shared" si="6"/>
        <v>6.887856283512582E-2</v>
      </c>
      <c r="O33" s="390">
        <f t="shared" si="6"/>
        <v>-2.1754761578973884E-2</v>
      </c>
      <c r="P33" s="391">
        <f t="shared" si="6"/>
        <v>-8.6333957198296823E-3</v>
      </c>
      <c r="R33" s="17">
        <v>25116.741999999995</v>
      </c>
      <c r="S33" s="372">
        <v>130355.61400000005</v>
      </c>
      <c r="T33" s="18">
        <v>155472.35600000003</v>
      </c>
      <c r="U33" s="17">
        <v>25731.457999999995</v>
      </c>
      <c r="V33" s="373">
        <v>126288.46500000001</v>
      </c>
      <c r="W33" s="378">
        <v>152019.92299999992</v>
      </c>
      <c r="X33" s="334">
        <f t="shared" ref="X33:AC33" si="21">SUM(X7:X32)</f>
        <v>1</v>
      </c>
      <c r="Y33" s="338">
        <f t="shared" si="21"/>
        <v>1</v>
      </c>
      <c r="Z33" s="335">
        <f t="shared" si="21"/>
        <v>0.99999999999999978</v>
      </c>
      <c r="AA33" s="338">
        <f t="shared" si="21"/>
        <v>0.99999999999999989</v>
      </c>
      <c r="AB33" s="338">
        <f t="shared" si="21"/>
        <v>0.99999999999999978</v>
      </c>
      <c r="AC33" s="335">
        <f t="shared" si="21"/>
        <v>1</v>
      </c>
      <c r="AE33" s="389">
        <f t="shared" si="7"/>
        <v>2.4474352605126912E-2</v>
      </c>
      <c r="AF33" s="390">
        <f t="shared" si="7"/>
        <v>-3.1200413048570602E-2</v>
      </c>
      <c r="AG33" s="391">
        <f t="shared" si="7"/>
        <v>-2.2206089164816579E-2</v>
      </c>
      <c r="AI33" s="403">
        <f t="shared" si="17"/>
        <v>1.4528347342879293</v>
      </c>
      <c r="AJ33" s="404">
        <f t="shared" si="17"/>
        <v>1.2764181873895473</v>
      </c>
      <c r="AK33" s="405">
        <f t="shared" si="17"/>
        <v>1.3019587495439722</v>
      </c>
      <c r="AL33" s="404">
        <f t="shared" si="17"/>
        <v>1.3924799089468241</v>
      </c>
      <c r="AM33" s="404">
        <f t="shared" si="17"/>
        <v>1.2640934646574473</v>
      </c>
      <c r="AN33" s="405">
        <f t="shared" si="17"/>
        <v>1.2841337724776833</v>
      </c>
      <c r="AO33" s="389">
        <f t="shared" si="16"/>
        <v>-4.1542801749358413E-2</v>
      </c>
      <c r="AP33" s="390">
        <f t="shared" si="16"/>
        <v>-9.6557091193644924E-3</v>
      </c>
      <c r="AQ33" s="391">
        <f t="shared" si="16"/>
        <v>-1.3690892336283508E-2</v>
      </c>
    </row>
    <row r="36" spans="1:43" ht="15.75" thickBot="1"/>
    <row r="37" spans="1:43">
      <c r="A37" s="464" t="s">
        <v>2</v>
      </c>
      <c r="B37" s="430" t="s">
        <v>211</v>
      </c>
      <c r="C37" s="474"/>
      <c r="D37" s="474"/>
      <c r="E37" s="474"/>
      <c r="F37" s="474"/>
      <c r="G37" s="484"/>
      <c r="H37" s="478" t="s">
        <v>213</v>
      </c>
      <c r="I37" s="474"/>
      <c r="J37" s="474"/>
      <c r="K37" s="474"/>
      <c r="L37" s="474"/>
      <c r="M37" s="484"/>
      <c r="N37" s="486" t="s">
        <v>206</v>
      </c>
      <c r="O37" s="480"/>
      <c r="P37" s="487"/>
      <c r="R37" s="478" t="s">
        <v>212</v>
      </c>
      <c r="S37" s="474"/>
      <c r="T37" s="474"/>
      <c r="U37" s="474"/>
      <c r="V37" s="474"/>
      <c r="W37" s="484"/>
      <c r="X37" s="474" t="s">
        <v>214</v>
      </c>
      <c r="Y37" s="474"/>
      <c r="Z37" s="474"/>
      <c r="AA37" s="474"/>
      <c r="AB37" s="474"/>
      <c r="AC37" s="431"/>
      <c r="AE37" s="480" t="s">
        <v>206</v>
      </c>
      <c r="AF37" s="480"/>
      <c r="AG37" s="480"/>
      <c r="AI37" s="488" t="s">
        <v>217</v>
      </c>
      <c r="AJ37" s="489"/>
      <c r="AK37" s="489"/>
      <c r="AL37" s="489"/>
      <c r="AM37" s="489"/>
      <c r="AN37" s="490"/>
      <c r="AO37" s="480" t="s">
        <v>206</v>
      </c>
      <c r="AP37" s="480"/>
      <c r="AQ37" s="480"/>
    </row>
    <row r="38" spans="1:43" ht="15" customHeight="1">
      <c r="A38" s="465"/>
      <c r="B38" s="472">
        <v>2024</v>
      </c>
      <c r="C38" s="470"/>
      <c r="D38" s="471"/>
      <c r="E38" s="494">
        <v>2025</v>
      </c>
      <c r="F38" s="476"/>
      <c r="G38" s="485"/>
      <c r="H38" s="470">
        <f>R38</f>
        <v>2024</v>
      </c>
      <c r="I38" s="470"/>
      <c r="J38" s="471"/>
      <c r="K38" s="472">
        <v>2025</v>
      </c>
      <c r="L38" s="470"/>
      <c r="M38" s="471"/>
      <c r="N38" s="472" t="s">
        <v>215</v>
      </c>
      <c r="O38" s="470"/>
      <c r="P38" s="473"/>
      <c r="R38" s="469">
        <v>2024</v>
      </c>
      <c r="S38" s="470"/>
      <c r="T38" s="471"/>
      <c r="U38" s="475">
        <v>2025</v>
      </c>
      <c r="V38" s="476"/>
      <c r="W38" s="485"/>
      <c r="X38" s="470">
        <f>H38</f>
        <v>2024</v>
      </c>
      <c r="Y38" s="470"/>
      <c r="Z38" s="471"/>
      <c r="AA38" s="472">
        <v>2025</v>
      </c>
      <c r="AB38" s="470"/>
      <c r="AC38" s="473"/>
      <c r="AE38" s="469" t="s">
        <v>216</v>
      </c>
      <c r="AF38" s="470"/>
      <c r="AG38" s="473"/>
      <c r="AI38" s="491">
        <v>2024</v>
      </c>
      <c r="AJ38" s="492"/>
      <c r="AK38" s="492"/>
      <c r="AL38" s="492">
        <v>2025</v>
      </c>
      <c r="AM38" s="492"/>
      <c r="AN38" s="493"/>
      <c r="AO38" s="470" t="s">
        <v>217</v>
      </c>
      <c r="AP38" s="470"/>
      <c r="AQ38" s="473"/>
    </row>
    <row r="39" spans="1:43" ht="18.75" customHeight="1" thickBot="1">
      <c r="A39" s="466"/>
      <c r="B39" s="99" t="s">
        <v>29</v>
      </c>
      <c r="C39" s="135" t="s">
        <v>30</v>
      </c>
      <c r="D39" s="263" t="s">
        <v>12</v>
      </c>
      <c r="E39" s="159" t="s">
        <v>29</v>
      </c>
      <c r="F39" s="353" t="s">
        <v>30</v>
      </c>
      <c r="G39" s="134" t="s">
        <v>12</v>
      </c>
      <c r="H39" s="176" t="s">
        <v>29</v>
      </c>
      <c r="I39" s="135" t="s">
        <v>30</v>
      </c>
      <c r="J39" s="176" t="s">
        <v>12</v>
      </c>
      <c r="K39" s="99" t="s">
        <v>29</v>
      </c>
      <c r="L39" s="135" t="s">
        <v>30</v>
      </c>
      <c r="M39" s="133" t="s">
        <v>12</v>
      </c>
      <c r="N39" s="99" t="s">
        <v>29</v>
      </c>
      <c r="O39" s="135" t="s">
        <v>30</v>
      </c>
      <c r="P39" s="166" t="s">
        <v>12</v>
      </c>
      <c r="R39" s="25" t="s">
        <v>29</v>
      </c>
      <c r="S39" s="160" t="s">
        <v>30</v>
      </c>
      <c r="T39" s="134" t="s">
        <v>12</v>
      </c>
      <c r="U39" s="352" t="s">
        <v>29</v>
      </c>
      <c r="V39" s="353" t="s">
        <v>30</v>
      </c>
      <c r="W39" s="134" t="s">
        <v>12</v>
      </c>
      <c r="X39" s="176" t="s">
        <v>29</v>
      </c>
      <c r="Y39" s="135" t="s">
        <v>30</v>
      </c>
      <c r="Z39" s="176" t="s">
        <v>12</v>
      </c>
      <c r="AA39" s="99" t="s">
        <v>29</v>
      </c>
      <c r="AB39" s="135" t="s">
        <v>30</v>
      </c>
      <c r="AC39" s="166" t="s">
        <v>12</v>
      </c>
      <c r="AE39" s="25" t="s">
        <v>29</v>
      </c>
      <c r="AF39" s="135" t="s">
        <v>30</v>
      </c>
      <c r="AG39" s="166" t="s">
        <v>12</v>
      </c>
      <c r="AI39" s="407" t="s">
        <v>29</v>
      </c>
      <c r="AJ39" s="135" t="s">
        <v>30</v>
      </c>
      <c r="AK39" s="263" t="s">
        <v>12</v>
      </c>
      <c r="AL39" s="408" t="s">
        <v>29</v>
      </c>
      <c r="AM39" s="135" t="s">
        <v>30</v>
      </c>
      <c r="AN39" s="263" t="s">
        <v>12</v>
      </c>
      <c r="AO39" s="176" t="s">
        <v>29</v>
      </c>
      <c r="AP39" s="135" t="s">
        <v>30</v>
      </c>
      <c r="AQ39" s="166" t="s">
        <v>12</v>
      </c>
    </row>
    <row r="40" spans="1:43" ht="19.5" customHeight="1">
      <c r="A40" s="8" t="s">
        <v>156</v>
      </c>
      <c r="B40" s="39">
        <v>15682.839999999998</v>
      </c>
      <c r="C40" s="370">
        <v>136282.20000000001</v>
      </c>
      <c r="D40" s="375">
        <v>151965.04</v>
      </c>
      <c r="E40" s="39">
        <v>33060.71</v>
      </c>
      <c r="F40" s="379">
        <v>132392.05999999997</v>
      </c>
      <c r="G40" s="377">
        <v>165452.76999999996</v>
      </c>
      <c r="H40" s="345">
        <f>B40/$B$63</f>
        <v>0.13990754749282094</v>
      </c>
      <c r="I40" s="323">
        <f>C40/$C$63</f>
        <v>0.38989115637967708</v>
      </c>
      <c r="J40" s="398">
        <f>D40/$D$63</f>
        <v>0.32918987230993257</v>
      </c>
      <c r="K40" s="323">
        <f>E40/$E$63</f>
        <v>0.26773809815929561</v>
      </c>
      <c r="L40" s="323">
        <f>F40/$F$63</f>
        <v>0.39738630198103547</v>
      </c>
      <c r="M40" s="399">
        <f>G40/$G$63</f>
        <v>0.36232759643342466</v>
      </c>
      <c r="N40" s="392">
        <f t="shared" ref="N40:P63" si="22">(E40-B40)/B40</f>
        <v>1.1080818270160255</v>
      </c>
      <c r="O40" s="393">
        <f t="shared" si="22"/>
        <v>-2.8544740252212267E-2</v>
      </c>
      <c r="P40" s="382">
        <f t="shared" si="22"/>
        <v>8.8755479549769811E-2</v>
      </c>
      <c r="R40" s="401">
        <v>985.47999999999979</v>
      </c>
      <c r="S40" s="369">
        <v>8408.4170000000013</v>
      </c>
      <c r="T40" s="374">
        <v>9393.8970000000008</v>
      </c>
      <c r="U40" s="39">
        <v>2133.5029999999997</v>
      </c>
      <c r="V40" s="112">
        <v>9618.529999999997</v>
      </c>
      <c r="W40" s="380">
        <v>11752.032999999996</v>
      </c>
      <c r="X40" s="345">
        <f>R40/$R$63</f>
        <v>6.4915589905634979E-2</v>
      </c>
      <c r="Y40" s="323">
        <f>S40/$S$63</f>
        <v>0.19513407376017811</v>
      </c>
      <c r="Z40" s="398">
        <f>T40/$T$63</f>
        <v>0.16120937876819685</v>
      </c>
      <c r="AA40" s="323">
        <f>U40/$U$63</f>
        <v>0.13507761649597061</v>
      </c>
      <c r="AB40" s="323">
        <f>V40/$V$63</f>
        <v>0.22463316550453388</v>
      </c>
      <c r="AC40" s="399">
        <f>W40/$W$63</f>
        <v>0.20050052310494176</v>
      </c>
      <c r="AE40" s="392">
        <f t="shared" ref="AE40:AG63" si="23">(U40-R40)/R40</f>
        <v>1.1649378982830703</v>
      </c>
      <c r="AF40" s="393">
        <f t="shared" si="23"/>
        <v>0.14391686330494735</v>
      </c>
      <c r="AG40" s="382">
        <f t="shared" si="23"/>
        <v>0.25102851351254912</v>
      </c>
      <c r="AI40" s="27">
        <f t="shared" ref="AI40:AN63" si="24">(R40/B40)*10</f>
        <v>0.62838108403835014</v>
      </c>
      <c r="AJ40" s="28">
        <f t="shared" si="24"/>
        <v>0.616985710532997</v>
      </c>
      <c r="AK40" s="406">
        <f t="shared" si="24"/>
        <v>0.61816171666851805</v>
      </c>
      <c r="AL40" s="28">
        <f t="shared" si="24"/>
        <v>0.64532885107428117</v>
      </c>
      <c r="AM40" s="28">
        <f t="shared" si="24"/>
        <v>0.72651864469817906</v>
      </c>
      <c r="AN40" s="402">
        <f t="shared" si="24"/>
        <v>0.71029533080648921</v>
      </c>
      <c r="AO40" s="383">
        <f t="shared" ref="AO40:AQ51" si="25">(AL40-AI40)/AI40</f>
        <v>2.6970523884988103E-2</v>
      </c>
      <c r="AP40" s="381">
        <f t="shared" si="25"/>
        <v>0.17752912635619966</v>
      </c>
      <c r="AQ40" s="382">
        <f t="shared" si="25"/>
        <v>0.14904451643254499</v>
      </c>
    </row>
    <row r="41" spans="1:43" ht="19.5" customHeight="1">
      <c r="A41" s="8" t="s">
        <v>145</v>
      </c>
      <c r="B41" s="19">
        <v>6528.9599999999991</v>
      </c>
      <c r="C41" s="371">
        <v>74474.38999999997</v>
      </c>
      <c r="D41" s="375">
        <v>81003.349999999977</v>
      </c>
      <c r="E41" s="19">
        <v>6973.78</v>
      </c>
      <c r="F41" s="369">
        <v>65867.099999999991</v>
      </c>
      <c r="G41" s="377">
        <v>72840.87999999999</v>
      </c>
      <c r="H41" s="345">
        <f t="shared" ref="H41:H62" si="26">B41/$B$63</f>
        <v>5.8245240101839221E-2</v>
      </c>
      <c r="I41" s="323">
        <f t="shared" ref="I41:I62" si="27">C41/$C$63</f>
        <v>0.21306455309476252</v>
      </c>
      <c r="J41" s="399">
        <f t="shared" ref="J41:J62" si="28">D41/$D$63</f>
        <v>0.17547116391491602</v>
      </c>
      <c r="K41" s="323">
        <f t="shared" ref="K41:K62" si="29">E41/$E$63</f>
        <v>5.6476300544704955E-2</v>
      </c>
      <c r="L41" s="323">
        <f t="shared" ref="L41:L62" si="30">F41/$F$63</f>
        <v>0.19770583893939758</v>
      </c>
      <c r="M41" s="399">
        <f t="shared" ref="M41:M62" si="31">G41/$G$63</f>
        <v>0.1595153769410782</v>
      </c>
      <c r="N41" s="394">
        <f t="shared" si="22"/>
        <v>6.8130299465764946E-2</v>
      </c>
      <c r="O41" s="395">
        <f t="shared" si="22"/>
        <v>-0.11557382343111482</v>
      </c>
      <c r="P41" s="386">
        <f t="shared" si="22"/>
        <v>-0.10076706704105434</v>
      </c>
      <c r="R41" s="401">
        <v>1122.9070000000002</v>
      </c>
      <c r="S41" s="369">
        <v>10650.509999999997</v>
      </c>
      <c r="T41" s="374">
        <v>11773.416999999998</v>
      </c>
      <c r="U41" s="19">
        <v>1228.8240000000001</v>
      </c>
      <c r="V41" s="119">
        <v>9633.1050000000014</v>
      </c>
      <c r="W41" s="375">
        <v>10861.929000000002</v>
      </c>
      <c r="X41" s="345">
        <f t="shared" ref="X41:X62" si="32">R41/$R$63</f>
        <v>7.3968188409878316E-2</v>
      </c>
      <c r="Y41" s="323">
        <f t="shared" ref="Y41:Y62" si="33">S41/$S$63</f>
        <v>0.24716631012989884</v>
      </c>
      <c r="Z41" s="399">
        <f t="shared" ref="Z41:Z62" si="34">T41/$T$63</f>
        <v>0.20204450193023485</v>
      </c>
      <c r="AA41" s="323">
        <f t="shared" ref="AA41:AA62" si="35">U41/$U$63</f>
        <v>7.7800039190497799E-2</v>
      </c>
      <c r="AB41" s="323">
        <f t="shared" ref="AB41:AB62" si="36">V41/$V$63</f>
        <v>0.22497355310921252</v>
      </c>
      <c r="AC41" s="399">
        <f t="shared" ref="AC41:AC62" si="37">W41/$W$63</f>
        <v>0.18531452782924776</v>
      </c>
      <c r="AE41" s="394">
        <f t="shared" si="23"/>
        <v>9.4323928873895971E-2</v>
      </c>
      <c r="AF41" s="395">
        <f t="shared" si="23"/>
        <v>-9.552641141128411E-2</v>
      </c>
      <c r="AG41" s="386">
        <f t="shared" si="23"/>
        <v>-7.7419155373499124E-2</v>
      </c>
      <c r="AI41" s="27">
        <f t="shared" si="24"/>
        <v>1.7198864750281826</v>
      </c>
      <c r="AJ41" s="28">
        <f t="shared" si="24"/>
        <v>1.4300902632435126</v>
      </c>
      <c r="AK41" s="402">
        <f t="shared" si="24"/>
        <v>1.4534481598600555</v>
      </c>
      <c r="AL41" s="28">
        <f t="shared" si="24"/>
        <v>1.7620630418510479</v>
      </c>
      <c r="AM41" s="28">
        <f t="shared" si="24"/>
        <v>1.4625063195434445</v>
      </c>
      <c r="AN41" s="402">
        <f t="shared" si="24"/>
        <v>1.4911858560742268</v>
      </c>
      <c r="AO41" s="384">
        <f t="shared" si="25"/>
        <v>2.4522878361593132E-2</v>
      </c>
      <c r="AP41" s="385">
        <f t="shared" si="25"/>
        <v>2.2667140063180817E-2</v>
      </c>
      <c r="AQ41" s="386">
        <f t="shared" si="25"/>
        <v>2.5964253322805053E-2</v>
      </c>
    </row>
    <row r="42" spans="1:43" ht="19.5" customHeight="1">
      <c r="A42" s="8" t="s">
        <v>152</v>
      </c>
      <c r="B42" s="19">
        <v>31615.930000000004</v>
      </c>
      <c r="C42" s="371">
        <v>41397.49</v>
      </c>
      <c r="D42" s="375">
        <v>73013.42</v>
      </c>
      <c r="E42" s="19">
        <v>30191.909999999996</v>
      </c>
      <c r="F42" s="369">
        <v>38555.990000000005</v>
      </c>
      <c r="G42" s="377">
        <v>68747.899999999994</v>
      </c>
      <c r="H42" s="345">
        <f t="shared" si="26"/>
        <v>0.2820475901051534</v>
      </c>
      <c r="I42" s="323">
        <f t="shared" si="27"/>
        <v>0.11843450756823794</v>
      </c>
      <c r="J42" s="399">
        <f t="shared" si="28"/>
        <v>0.15816320916120891</v>
      </c>
      <c r="K42" s="323">
        <f t="shared" si="29"/>
        <v>0.2445054738145859</v>
      </c>
      <c r="L42" s="323">
        <f t="shared" si="30"/>
        <v>0.11572916295220263</v>
      </c>
      <c r="M42" s="399">
        <f t="shared" si="31"/>
        <v>0.15055209632842917</v>
      </c>
      <c r="N42" s="394">
        <f t="shared" si="22"/>
        <v>-4.5041218145409845E-2</v>
      </c>
      <c r="O42" s="395">
        <f t="shared" si="22"/>
        <v>-6.8639427172999937E-2</v>
      </c>
      <c r="P42" s="386">
        <f t="shared" si="22"/>
        <v>-5.8421040953841145E-2</v>
      </c>
      <c r="R42" s="401">
        <v>2757.9900000000007</v>
      </c>
      <c r="S42" s="369">
        <v>3387.6999999999994</v>
      </c>
      <c r="T42" s="374">
        <v>6145.6900000000005</v>
      </c>
      <c r="U42" s="19">
        <v>2550.815000000001</v>
      </c>
      <c r="V42" s="119">
        <v>3294.4909999999995</v>
      </c>
      <c r="W42" s="375">
        <v>5845.3060000000005</v>
      </c>
      <c r="X42" s="345">
        <f t="shared" si="32"/>
        <v>0.18167446097723169</v>
      </c>
      <c r="Y42" s="323">
        <f t="shared" si="33"/>
        <v>7.8618329904113354E-2</v>
      </c>
      <c r="Z42" s="399">
        <f t="shared" si="34"/>
        <v>0.10546665212551508</v>
      </c>
      <c r="AA42" s="323">
        <f t="shared" si="35"/>
        <v>0.16149872314319194</v>
      </c>
      <c r="AB42" s="323">
        <f t="shared" si="36"/>
        <v>7.6940233284732443E-2</v>
      </c>
      <c r="AC42" s="399">
        <f t="shared" si="37"/>
        <v>9.9726312094975844E-2</v>
      </c>
      <c r="AE42" s="394">
        <f t="shared" si="23"/>
        <v>-7.5118111378213726E-2</v>
      </c>
      <c r="AF42" s="395">
        <f t="shared" si="23"/>
        <v>-2.751394751601377E-2</v>
      </c>
      <c r="AG42" s="386">
        <f t="shared" si="23"/>
        <v>-4.887718059322875E-2</v>
      </c>
      <c r="AI42" s="27">
        <f t="shared" si="24"/>
        <v>0.87234188587841643</v>
      </c>
      <c r="AJ42" s="28">
        <f t="shared" si="24"/>
        <v>0.81833463816284513</v>
      </c>
      <c r="AK42" s="402">
        <f t="shared" si="24"/>
        <v>0.84172060423960426</v>
      </c>
      <c r="AL42" s="28">
        <f t="shared" si="24"/>
        <v>0.84486705213416491</v>
      </c>
      <c r="AM42" s="28">
        <f t="shared" si="24"/>
        <v>0.85446930554759437</v>
      </c>
      <c r="AN42" s="402">
        <f t="shared" si="24"/>
        <v>0.85025229861566698</v>
      </c>
      <c r="AO42" s="384">
        <f t="shared" si="25"/>
        <v>-3.1495488396255752E-2</v>
      </c>
      <c r="AP42" s="385">
        <f t="shared" si="25"/>
        <v>4.4156345948976675E-2</v>
      </c>
      <c r="AQ42" s="386">
        <f t="shared" si="25"/>
        <v>1.0136017026421848E-2</v>
      </c>
    </row>
    <row r="43" spans="1:43" ht="19.5" customHeight="1">
      <c r="A43" s="8" t="s">
        <v>164</v>
      </c>
      <c r="B43" s="19">
        <v>2531.1300000000006</v>
      </c>
      <c r="C43" s="371">
        <v>14653.55</v>
      </c>
      <c r="D43" s="375">
        <v>17184.68</v>
      </c>
      <c r="E43" s="19">
        <v>2269.3800000000006</v>
      </c>
      <c r="F43" s="369">
        <v>13365.259999999998</v>
      </c>
      <c r="G43" s="377">
        <v>15634.64</v>
      </c>
      <c r="H43" s="345">
        <f t="shared" si="26"/>
        <v>2.2580361126269478E-2</v>
      </c>
      <c r="I43" s="323">
        <f t="shared" si="27"/>
        <v>4.1922492846222154E-2</v>
      </c>
      <c r="J43" s="399">
        <f t="shared" si="28"/>
        <v>3.722581598298564E-2</v>
      </c>
      <c r="K43" s="323">
        <f t="shared" si="29"/>
        <v>1.8378295118306368E-2</v>
      </c>
      <c r="L43" s="323">
        <f t="shared" si="30"/>
        <v>4.0116992260827836E-2</v>
      </c>
      <c r="M43" s="399">
        <f t="shared" si="31"/>
        <v>3.4238541502217695E-2</v>
      </c>
      <c r="N43" s="394">
        <f t="shared" si="22"/>
        <v>-0.10341230991691455</v>
      </c>
      <c r="O43" s="395">
        <f t="shared" si="22"/>
        <v>-8.7916579941379455E-2</v>
      </c>
      <c r="P43" s="386">
        <f t="shared" si="22"/>
        <v>-9.0198944641389944E-2</v>
      </c>
      <c r="R43" s="401">
        <v>716.95300000000009</v>
      </c>
      <c r="S43" s="369">
        <v>4544.2079999999996</v>
      </c>
      <c r="T43" s="374">
        <v>5261.1610000000001</v>
      </c>
      <c r="U43" s="19">
        <v>649.24700000000007</v>
      </c>
      <c r="V43" s="119">
        <v>4083.7949999999996</v>
      </c>
      <c r="W43" s="375">
        <v>4733.0419999999995</v>
      </c>
      <c r="X43" s="345">
        <f t="shared" si="32"/>
        <v>4.7227165370798727E-2</v>
      </c>
      <c r="Y43" s="323">
        <f t="shared" si="33"/>
        <v>0.10545740286829153</v>
      </c>
      <c r="Z43" s="399">
        <f t="shared" si="34"/>
        <v>9.0287182881552269E-2</v>
      </c>
      <c r="AA43" s="323">
        <f t="shared" si="35"/>
        <v>4.1105513925764087E-2</v>
      </c>
      <c r="AB43" s="323">
        <f t="shared" si="36"/>
        <v>9.5373804325774122E-2</v>
      </c>
      <c r="AC43" s="399">
        <f t="shared" si="37"/>
        <v>8.0750062297958142E-2</v>
      </c>
      <c r="AE43" s="394">
        <f t="shared" si="23"/>
        <v>-9.4435757992504407E-2</v>
      </c>
      <c r="AF43" s="395">
        <f t="shared" si="23"/>
        <v>-0.10131864562537632</v>
      </c>
      <c r="AG43" s="386">
        <f t="shared" si="23"/>
        <v>-0.10038069543965687</v>
      </c>
      <c r="AI43" s="27">
        <f t="shared" si="24"/>
        <v>2.8325411970147716</v>
      </c>
      <c r="AJ43" s="28">
        <f t="shared" si="24"/>
        <v>3.1010970037977144</v>
      </c>
      <c r="AK43" s="402">
        <f t="shared" si="24"/>
        <v>3.0615414427268939</v>
      </c>
      <c r="AL43" s="28">
        <f t="shared" si="24"/>
        <v>2.8609003340119319</v>
      </c>
      <c r="AM43" s="28">
        <f t="shared" si="24"/>
        <v>3.0555297839323741</v>
      </c>
      <c r="AN43" s="402">
        <f t="shared" si="24"/>
        <v>3.0272791698433732</v>
      </c>
      <c r="AO43" s="384">
        <f t="shared" si="25"/>
        <v>1.0011906279438454E-2</v>
      </c>
      <c r="AP43" s="385">
        <f t="shared" si="25"/>
        <v>-1.4693903418544162E-2</v>
      </c>
      <c r="AQ43" s="386">
        <f t="shared" si="25"/>
        <v>-1.1191183762975135E-2</v>
      </c>
    </row>
    <row r="44" spans="1:43" ht="19.5" customHeight="1">
      <c r="A44" s="8" t="s">
        <v>171</v>
      </c>
      <c r="B44" s="19">
        <v>1240.8400000000001</v>
      </c>
      <c r="C44" s="371">
        <v>9396.6500000000015</v>
      </c>
      <c r="D44" s="375">
        <v>10637.490000000002</v>
      </c>
      <c r="E44" s="19">
        <v>1894.63</v>
      </c>
      <c r="F44" s="369">
        <v>12146.38</v>
      </c>
      <c r="G44" s="377">
        <v>14041.009999999998</v>
      </c>
      <c r="H44" s="345">
        <f t="shared" si="26"/>
        <v>1.1069607369009185E-2</v>
      </c>
      <c r="I44" s="323">
        <f t="shared" si="27"/>
        <v>2.6882973231978153E-2</v>
      </c>
      <c r="J44" s="399">
        <f t="shared" si="28"/>
        <v>2.3043155023011776E-2</v>
      </c>
      <c r="K44" s="323">
        <f t="shared" si="29"/>
        <v>1.5343428284375814E-2</v>
      </c>
      <c r="L44" s="323">
        <f t="shared" si="30"/>
        <v>3.645841775297106E-2</v>
      </c>
      <c r="M44" s="399">
        <f t="shared" si="31"/>
        <v>3.0748626359036964E-2</v>
      </c>
      <c r="N44" s="394">
        <f t="shared" si="22"/>
        <v>0.5268930724348021</v>
      </c>
      <c r="O44" s="395">
        <f t="shared" si="22"/>
        <v>0.29262875599282695</v>
      </c>
      <c r="P44" s="386">
        <f t="shared" si="22"/>
        <v>0.31995517739617113</v>
      </c>
      <c r="R44" s="401">
        <v>389.33499999999998</v>
      </c>
      <c r="S44" s="369">
        <v>2918.9330000000004</v>
      </c>
      <c r="T44" s="374">
        <v>3308.2680000000005</v>
      </c>
      <c r="U44" s="19">
        <v>594.60399999999993</v>
      </c>
      <c r="V44" s="119">
        <v>3899.2290000000003</v>
      </c>
      <c r="W44" s="375">
        <v>4493.8330000000005</v>
      </c>
      <c r="X44" s="345">
        <f t="shared" si="32"/>
        <v>2.5646295405193812E-2</v>
      </c>
      <c r="Y44" s="323">
        <f t="shared" si="33"/>
        <v>6.7739657455501784E-2</v>
      </c>
      <c r="Z44" s="399">
        <f t="shared" si="34"/>
        <v>5.6773438018184047E-2</v>
      </c>
      <c r="AA44" s="323">
        <f t="shared" si="35"/>
        <v>3.7645923665900687E-2</v>
      </c>
      <c r="AB44" s="323">
        <f t="shared" si="36"/>
        <v>9.106341127979832E-2</v>
      </c>
      <c r="AC44" s="399">
        <f t="shared" si="37"/>
        <v>7.6668936110564884E-2</v>
      </c>
      <c r="AE44" s="394">
        <f t="shared" si="23"/>
        <v>0.52722976357121754</v>
      </c>
      <c r="AF44" s="395">
        <f t="shared" si="23"/>
        <v>0.33584052802856373</v>
      </c>
      <c r="AG44" s="386">
        <f t="shared" si="23"/>
        <v>0.35836425585835241</v>
      </c>
      <c r="AI44" s="27">
        <f t="shared" si="24"/>
        <v>3.137672866767673</v>
      </c>
      <c r="AJ44" s="28">
        <f t="shared" si="24"/>
        <v>3.1063549243613413</v>
      </c>
      <c r="AK44" s="402">
        <f t="shared" si="24"/>
        <v>3.1100080940146597</v>
      </c>
      <c r="AL44" s="28">
        <f t="shared" si="24"/>
        <v>3.1383647466787705</v>
      </c>
      <c r="AM44" s="28">
        <f t="shared" si="24"/>
        <v>3.2101984294909269</v>
      </c>
      <c r="AN44" s="402">
        <f t="shared" si="24"/>
        <v>3.2005055191898597</v>
      </c>
      <c r="AO44" s="384">
        <f t="shared" si="25"/>
        <v>2.2050734428866352E-4</v>
      </c>
      <c r="AP44" s="385">
        <f t="shared" si="25"/>
        <v>3.3429375476447074E-2</v>
      </c>
      <c r="AQ44" s="386">
        <f t="shared" si="25"/>
        <v>2.9098774806845699E-2</v>
      </c>
    </row>
    <row r="45" spans="1:43" ht="19.5" customHeight="1">
      <c r="A45" s="8" t="s">
        <v>158</v>
      </c>
      <c r="B45" s="19">
        <v>7187.6000000000013</v>
      </c>
      <c r="C45" s="371">
        <v>11234.929999999998</v>
      </c>
      <c r="D45" s="375">
        <v>18422.53</v>
      </c>
      <c r="E45" s="19">
        <v>9479.57</v>
      </c>
      <c r="F45" s="369">
        <v>10747.06</v>
      </c>
      <c r="G45" s="377">
        <v>20226.629999999997</v>
      </c>
      <c r="H45" s="345">
        <f t="shared" si="26"/>
        <v>6.4121006677323761E-2</v>
      </c>
      <c r="I45" s="323">
        <f t="shared" si="27"/>
        <v>3.2142127508542749E-2</v>
      </c>
      <c r="J45" s="399">
        <f t="shared" si="28"/>
        <v>3.990727274066392E-2</v>
      </c>
      <c r="K45" s="323">
        <f t="shared" si="29"/>
        <v>7.6769133003130124E-2</v>
      </c>
      <c r="L45" s="323">
        <f t="shared" si="30"/>
        <v>3.2258236865324912E-2</v>
      </c>
      <c r="M45" s="399">
        <f t="shared" si="31"/>
        <v>4.4294611881373763E-2</v>
      </c>
      <c r="N45" s="394">
        <f t="shared" si="22"/>
        <v>0.31887834604040266</v>
      </c>
      <c r="O45" s="395">
        <f t="shared" si="22"/>
        <v>-4.3424391607246246E-2</v>
      </c>
      <c r="P45" s="386">
        <f t="shared" si="22"/>
        <v>9.7929003236797485E-2</v>
      </c>
      <c r="R45" s="401">
        <v>1141.3699999999999</v>
      </c>
      <c r="S45" s="369">
        <v>2075.6369999999997</v>
      </c>
      <c r="T45" s="374">
        <v>3217.0069999999996</v>
      </c>
      <c r="U45" s="19">
        <v>1647.2419999999997</v>
      </c>
      <c r="V45" s="119">
        <v>1878.3299999999997</v>
      </c>
      <c r="W45" s="375">
        <v>3525.5719999999992</v>
      </c>
      <c r="X45" s="345">
        <f t="shared" si="32"/>
        <v>7.5184384107840452E-2</v>
      </c>
      <c r="Y45" s="323">
        <f t="shared" si="33"/>
        <v>4.816929315676835E-2</v>
      </c>
      <c r="Z45" s="399">
        <f t="shared" si="34"/>
        <v>5.520730107674595E-2</v>
      </c>
      <c r="AA45" s="323">
        <f t="shared" si="35"/>
        <v>0.10429116957044617</v>
      </c>
      <c r="AB45" s="323">
        <f t="shared" si="36"/>
        <v>4.3866912486848944E-2</v>
      </c>
      <c r="AC45" s="399">
        <f t="shared" si="37"/>
        <v>6.0149510322523414E-2</v>
      </c>
      <c r="AE45" s="394">
        <f t="shared" si="23"/>
        <v>0.44321473317153937</v>
      </c>
      <c r="AF45" s="395">
        <f t="shared" si="23"/>
        <v>-9.5058529020247778E-2</v>
      </c>
      <c r="AG45" s="386">
        <f t="shared" si="23"/>
        <v>9.5916794710113981E-2</v>
      </c>
      <c r="AI45" s="27">
        <f t="shared" si="24"/>
        <v>1.5879709499693915</v>
      </c>
      <c r="AJ45" s="28">
        <f t="shared" si="24"/>
        <v>1.8474854760999846</v>
      </c>
      <c r="AK45" s="402">
        <f t="shared" si="24"/>
        <v>1.7462351805099516</v>
      </c>
      <c r="AL45" s="28">
        <f t="shared" si="24"/>
        <v>1.7376758650445112</v>
      </c>
      <c r="AM45" s="28">
        <f t="shared" si="24"/>
        <v>1.7477617134360466</v>
      </c>
      <c r="AN45" s="402">
        <f t="shared" si="24"/>
        <v>1.7430348011507599</v>
      </c>
      <c r="AO45" s="384">
        <f t="shared" si="25"/>
        <v>9.4274341150891547E-2</v>
      </c>
      <c r="AP45" s="385">
        <f t="shared" si="25"/>
        <v>-5.3978103727480145E-2</v>
      </c>
      <c r="AQ45" s="386">
        <f t="shared" si="25"/>
        <v>-1.8327310060590482E-3</v>
      </c>
    </row>
    <row r="46" spans="1:43" ht="19.5" customHeight="1">
      <c r="A46" s="8" t="s">
        <v>154</v>
      </c>
      <c r="B46" s="19">
        <v>15216.270000000002</v>
      </c>
      <c r="C46" s="371">
        <v>14492.589999999998</v>
      </c>
      <c r="D46" s="375">
        <v>29708.86</v>
      </c>
      <c r="E46" s="19">
        <v>11080.199999999997</v>
      </c>
      <c r="F46" s="369">
        <v>9736.4800000000032</v>
      </c>
      <c r="G46" s="377">
        <v>20816.68</v>
      </c>
      <c r="H46" s="345">
        <f t="shared" si="26"/>
        <v>0.13574524879987215</v>
      </c>
      <c r="I46" s="323">
        <f t="shared" si="27"/>
        <v>4.1462000716429172E-2</v>
      </c>
      <c r="J46" s="399">
        <f t="shared" si="28"/>
        <v>6.435595864597321E-2</v>
      </c>
      <c r="K46" s="323">
        <f t="shared" si="29"/>
        <v>8.9731638407784545E-2</v>
      </c>
      <c r="L46" s="323">
        <f t="shared" si="30"/>
        <v>2.922489295439858E-2</v>
      </c>
      <c r="M46" s="399">
        <f t="shared" si="31"/>
        <v>4.5586771560994381E-2</v>
      </c>
      <c r="N46" s="394">
        <f t="shared" si="22"/>
        <v>-0.27181891488518567</v>
      </c>
      <c r="O46" s="395">
        <f t="shared" si="22"/>
        <v>-0.32817529509908139</v>
      </c>
      <c r="P46" s="386">
        <f t="shared" si="22"/>
        <v>-0.29931071067688225</v>
      </c>
      <c r="R46" s="401">
        <v>2258.9019999999996</v>
      </c>
      <c r="S46" s="369">
        <v>2254.0789999999988</v>
      </c>
      <c r="T46" s="374">
        <v>4512.9809999999979</v>
      </c>
      <c r="U46" s="19">
        <v>1847.0059999999996</v>
      </c>
      <c r="V46" s="119">
        <v>1600.5880000000002</v>
      </c>
      <c r="W46" s="375">
        <v>3447.5940000000001</v>
      </c>
      <c r="X46" s="345">
        <f t="shared" si="32"/>
        <v>0.14879851023766963</v>
      </c>
      <c r="Y46" s="323">
        <f t="shared" si="33"/>
        <v>5.2310395386821112E-2</v>
      </c>
      <c r="Z46" s="399">
        <f t="shared" si="34"/>
        <v>7.74476091661081E-2</v>
      </c>
      <c r="AA46" s="323">
        <f t="shared" si="35"/>
        <v>0.11693874727795399</v>
      </c>
      <c r="AB46" s="323">
        <f t="shared" si="36"/>
        <v>3.7380467608727222E-2</v>
      </c>
      <c r="AC46" s="399">
        <f t="shared" si="37"/>
        <v>5.8819133715286437E-2</v>
      </c>
      <c r="AE46" s="394">
        <f t="shared" si="23"/>
        <v>-0.18234345713094238</v>
      </c>
      <c r="AF46" s="395">
        <f t="shared" si="23"/>
        <v>-0.28991486101418762</v>
      </c>
      <c r="AG46" s="386">
        <f t="shared" si="23"/>
        <v>-0.23607167856456704</v>
      </c>
      <c r="AI46" s="27">
        <f t="shared" si="24"/>
        <v>1.4845307029909427</v>
      </c>
      <c r="AJ46" s="28">
        <f t="shared" si="24"/>
        <v>1.5553320696990665</v>
      </c>
      <c r="AK46" s="402">
        <f t="shared" si="24"/>
        <v>1.5190690588598814</v>
      </c>
      <c r="AL46" s="28">
        <f t="shared" si="24"/>
        <v>1.666942834966878</v>
      </c>
      <c r="AM46" s="28">
        <f t="shared" si="24"/>
        <v>1.6439082707508255</v>
      </c>
      <c r="AN46" s="402">
        <f t="shared" si="24"/>
        <v>1.6561689952480416</v>
      </c>
      <c r="AO46" s="384">
        <f t="shared" si="25"/>
        <v>0.12287528416113078</v>
      </c>
      <c r="AP46" s="385">
        <f t="shared" si="25"/>
        <v>5.6950025513778021E-2</v>
      </c>
      <c r="AQ46" s="386">
        <f t="shared" si="25"/>
        <v>9.0252602795464001E-2</v>
      </c>
    </row>
    <row r="47" spans="1:43" ht="19.5" customHeight="1">
      <c r="A47" s="8" t="s">
        <v>162</v>
      </c>
      <c r="B47" s="19">
        <v>3447.2999999999997</v>
      </c>
      <c r="C47" s="371">
        <v>19263.480000000003</v>
      </c>
      <c r="D47" s="375">
        <v>22710.780000000002</v>
      </c>
      <c r="E47" s="19">
        <v>3501.4899999999984</v>
      </c>
      <c r="F47" s="369">
        <v>19800.520000000008</v>
      </c>
      <c r="G47" s="377">
        <v>23302.010000000006</v>
      </c>
      <c r="H47" s="345">
        <f t="shared" si="26"/>
        <v>3.0753568133833009E-2</v>
      </c>
      <c r="I47" s="323">
        <f t="shared" si="27"/>
        <v>5.5111089291901533E-2</v>
      </c>
      <c r="J47" s="399">
        <f t="shared" si="28"/>
        <v>4.9196570265496405E-2</v>
      </c>
      <c r="K47" s="323">
        <f t="shared" si="29"/>
        <v>2.8356386578624344E-2</v>
      </c>
      <c r="L47" s="323">
        <f t="shared" si="30"/>
        <v>5.9432985785564003E-2</v>
      </c>
      <c r="M47" s="399">
        <f t="shared" si="31"/>
        <v>5.1029434414229691E-2</v>
      </c>
      <c r="N47" s="394">
        <f t="shared" si="22"/>
        <v>1.5719548632262551E-2</v>
      </c>
      <c r="O47" s="395">
        <f t="shared" si="22"/>
        <v>2.7878659515311065E-2</v>
      </c>
      <c r="P47" s="386">
        <f t="shared" si="22"/>
        <v>2.6033011635884066E-2</v>
      </c>
      <c r="R47" s="401">
        <v>421.16300000000001</v>
      </c>
      <c r="S47" s="369">
        <v>2668.1029999999992</v>
      </c>
      <c r="T47" s="374">
        <v>3089.2659999999992</v>
      </c>
      <c r="U47" s="19">
        <v>475.66499999999985</v>
      </c>
      <c r="V47" s="119">
        <v>2644.8039999999996</v>
      </c>
      <c r="W47" s="375">
        <v>3120.4689999999996</v>
      </c>
      <c r="X47" s="345">
        <f t="shared" si="32"/>
        <v>2.7742871079501311E-2</v>
      </c>
      <c r="Y47" s="323">
        <f t="shared" si="33"/>
        <v>6.1918647422190436E-2</v>
      </c>
      <c r="Z47" s="399">
        <f t="shared" si="34"/>
        <v>5.3015128088982906E-2</v>
      </c>
      <c r="AA47" s="323">
        <f t="shared" si="35"/>
        <v>3.0115586643447816E-2</v>
      </c>
      <c r="AB47" s="323">
        <f t="shared" si="36"/>
        <v>6.1767306923100861E-2</v>
      </c>
      <c r="AC47" s="399">
        <f t="shared" si="37"/>
        <v>5.3238079473802928E-2</v>
      </c>
      <c r="AE47" s="394">
        <f t="shared" si="23"/>
        <v>0.12940832884180195</v>
      </c>
      <c r="AF47" s="395">
        <f t="shared" si="23"/>
        <v>-8.7324214994696728E-3</v>
      </c>
      <c r="AG47" s="386">
        <f t="shared" si="23"/>
        <v>1.0100457519682811E-2</v>
      </c>
      <c r="AI47" s="27">
        <f t="shared" si="24"/>
        <v>1.2217184463203088</v>
      </c>
      <c r="AJ47" s="28">
        <f t="shared" si="24"/>
        <v>1.385057632369644</v>
      </c>
      <c r="AK47" s="402">
        <f t="shared" si="24"/>
        <v>1.3602641564930833</v>
      </c>
      <c r="AL47" s="28">
        <f t="shared" si="24"/>
        <v>1.3584645393818062</v>
      </c>
      <c r="AM47" s="28">
        <f t="shared" si="24"/>
        <v>1.3357245163258333</v>
      </c>
      <c r="AN47" s="402">
        <f t="shared" si="24"/>
        <v>1.3391415590328899</v>
      </c>
      <c r="AO47" s="384">
        <f t="shared" si="25"/>
        <v>0.11192930210177533</v>
      </c>
      <c r="AP47" s="385">
        <f t="shared" si="25"/>
        <v>-3.5618096237200199E-2</v>
      </c>
      <c r="AQ47" s="386">
        <f t="shared" si="25"/>
        <v>-1.5528305556951437E-2</v>
      </c>
    </row>
    <row r="48" spans="1:43" ht="19.5" customHeight="1">
      <c r="A48" s="8" t="s">
        <v>151</v>
      </c>
      <c r="B48" s="19">
        <v>12760.499999999998</v>
      </c>
      <c r="C48" s="371">
        <v>3035.04</v>
      </c>
      <c r="D48" s="375">
        <v>15795.539999999997</v>
      </c>
      <c r="E48" s="19">
        <v>10200.280000000006</v>
      </c>
      <c r="F48" s="369">
        <v>1943.74</v>
      </c>
      <c r="G48" s="377">
        <v>12144.020000000006</v>
      </c>
      <c r="H48" s="345">
        <f t="shared" si="26"/>
        <v>0.11383717871139039</v>
      </c>
      <c r="I48" s="323">
        <f t="shared" si="27"/>
        <v>8.6829773459672285E-3</v>
      </c>
      <c r="J48" s="399">
        <f t="shared" si="28"/>
        <v>3.4216631638871883E-2</v>
      </c>
      <c r="K48" s="323">
        <f t="shared" si="29"/>
        <v>8.2605714393075694E-2</v>
      </c>
      <c r="L48" s="323">
        <f t="shared" si="30"/>
        <v>5.8343049470838204E-3</v>
      </c>
      <c r="M48" s="399">
        <f t="shared" si="31"/>
        <v>2.6594378429804715E-2</v>
      </c>
      <c r="N48" s="394">
        <f t="shared" si="22"/>
        <v>-0.20063633870146094</v>
      </c>
      <c r="O48" s="395">
        <f t="shared" si="22"/>
        <v>-0.3595669249828668</v>
      </c>
      <c r="P48" s="386">
        <f t="shared" si="22"/>
        <v>-0.23117411623787423</v>
      </c>
      <c r="R48" s="401">
        <v>2756.0380000000005</v>
      </c>
      <c r="S48" s="369">
        <v>604.74600000000009</v>
      </c>
      <c r="T48" s="374">
        <v>3360.7840000000006</v>
      </c>
      <c r="U48" s="19">
        <v>2241.1450000000004</v>
      </c>
      <c r="V48" s="119">
        <v>541.63800000000003</v>
      </c>
      <c r="W48" s="375">
        <v>2782.7830000000004</v>
      </c>
      <c r="X48" s="345">
        <f t="shared" si="32"/>
        <v>0.18154587873152828</v>
      </c>
      <c r="Y48" s="323">
        <f t="shared" si="33"/>
        <v>1.4034336138439931E-2</v>
      </c>
      <c r="Z48" s="399">
        <f t="shared" si="34"/>
        <v>5.7674669076539349E-2</v>
      </c>
      <c r="AA48" s="323">
        <f t="shared" si="35"/>
        <v>0.14189271110556775</v>
      </c>
      <c r="AB48" s="323">
        <f t="shared" si="36"/>
        <v>1.2649527370351268E-2</v>
      </c>
      <c r="AC48" s="399">
        <f t="shared" si="37"/>
        <v>4.7476844830808371E-2</v>
      </c>
      <c r="AE48" s="394">
        <f t="shared" si="23"/>
        <v>-0.18682362144498732</v>
      </c>
      <c r="AF48" s="395">
        <f t="shared" si="23"/>
        <v>-0.10435455546626195</v>
      </c>
      <c r="AG48" s="386">
        <f t="shared" si="23"/>
        <v>-0.17198397754809594</v>
      </c>
      <c r="AI48" s="27">
        <f t="shared" si="24"/>
        <v>2.159819756279143</v>
      </c>
      <c r="AJ48" s="28">
        <f t="shared" si="24"/>
        <v>1.9925470504507359</v>
      </c>
      <c r="AK48" s="402">
        <f t="shared" si="24"/>
        <v>2.1276790790311702</v>
      </c>
      <c r="AL48" s="28">
        <f t="shared" si="24"/>
        <v>2.1971406667267948</v>
      </c>
      <c r="AM48" s="28">
        <f t="shared" si="24"/>
        <v>2.7865763939621555</v>
      </c>
      <c r="AN48" s="402">
        <f t="shared" si="24"/>
        <v>2.2914842037480168</v>
      </c>
      <c r="AO48" s="384">
        <f t="shared" si="25"/>
        <v>1.7279641201146712E-2</v>
      </c>
      <c r="AP48" s="385">
        <f t="shared" si="25"/>
        <v>0.39849967072637082</v>
      </c>
      <c r="AQ48" s="386">
        <f t="shared" si="25"/>
        <v>7.6987702859509524E-2</v>
      </c>
    </row>
    <row r="49" spans="1:43" ht="19.5" customHeight="1">
      <c r="A49" s="8" t="s">
        <v>153</v>
      </c>
      <c r="B49" s="19">
        <v>1186.9500000000003</v>
      </c>
      <c r="C49" s="371">
        <v>11386.07</v>
      </c>
      <c r="D49" s="375">
        <v>12573.02</v>
      </c>
      <c r="E49" s="19">
        <v>1076</v>
      </c>
      <c r="F49" s="369">
        <v>11519.220000000003</v>
      </c>
      <c r="G49" s="377">
        <v>12595.220000000003</v>
      </c>
      <c r="H49" s="345">
        <f t="shared" si="26"/>
        <v>1.0588851476939373E-2</v>
      </c>
      <c r="I49" s="323">
        <f t="shared" si="27"/>
        <v>3.2574525498707457E-2</v>
      </c>
      <c r="J49" s="399">
        <f t="shared" si="28"/>
        <v>2.7235940900290152E-2</v>
      </c>
      <c r="K49" s="323">
        <f t="shared" si="29"/>
        <v>8.7138538046945182E-3</v>
      </c>
      <c r="L49" s="323">
        <f t="shared" si="30"/>
        <v>3.4575942375290374E-2</v>
      </c>
      <c r="M49" s="399">
        <f t="shared" si="31"/>
        <v>2.7582468333109206E-2</v>
      </c>
      <c r="N49" s="394">
        <f t="shared" si="22"/>
        <v>-9.3474872572560125E-2</v>
      </c>
      <c r="O49" s="395">
        <f t="shared" si="22"/>
        <v>1.1694113948008688E-2</v>
      </c>
      <c r="P49" s="386">
        <f t="shared" si="22"/>
        <v>1.7656855711676706E-3</v>
      </c>
      <c r="R49" s="401">
        <v>330.63400000000007</v>
      </c>
      <c r="S49" s="369">
        <v>2502.3400000000006</v>
      </c>
      <c r="T49" s="374">
        <v>2832.9740000000006</v>
      </c>
      <c r="U49" s="19">
        <v>234.25699999999992</v>
      </c>
      <c r="V49" s="119">
        <v>2445.663</v>
      </c>
      <c r="W49" s="375">
        <v>2679.92</v>
      </c>
      <c r="X49" s="345">
        <f t="shared" si="32"/>
        <v>2.1779540074745023E-2</v>
      </c>
      <c r="Y49" s="323">
        <f t="shared" si="33"/>
        <v>5.8071786655329312E-2</v>
      </c>
      <c r="Z49" s="399">
        <f t="shared" si="34"/>
        <v>4.8616881642033524E-2</v>
      </c>
      <c r="AA49" s="323">
        <f t="shared" si="35"/>
        <v>1.4831419129711362E-2</v>
      </c>
      <c r="AB49" s="323">
        <f t="shared" si="36"/>
        <v>5.7116526272446518E-2</v>
      </c>
      <c r="AC49" s="399">
        <f t="shared" si="37"/>
        <v>4.5721907169542129E-2</v>
      </c>
      <c r="AE49" s="394">
        <f t="shared" si="23"/>
        <v>-0.29149149815203557</v>
      </c>
      <c r="AF49" s="395">
        <f t="shared" si="23"/>
        <v>-2.2649599974424169E-2</v>
      </c>
      <c r="AG49" s="386">
        <f t="shared" si="23"/>
        <v>-5.4025910580189053E-2</v>
      </c>
      <c r="AI49" s="27">
        <f t="shared" si="24"/>
        <v>2.7855764775264329</v>
      </c>
      <c r="AJ49" s="28">
        <f t="shared" si="24"/>
        <v>2.1977205480029554</v>
      </c>
      <c r="AK49" s="402">
        <f t="shared" si="24"/>
        <v>2.2532168086903548</v>
      </c>
      <c r="AL49" s="28">
        <f t="shared" si="24"/>
        <v>2.1771096654275084</v>
      </c>
      <c r="AM49" s="28">
        <f t="shared" si="24"/>
        <v>2.1231151067520191</v>
      </c>
      <c r="AN49" s="402">
        <f t="shared" si="24"/>
        <v>2.1277278205541466</v>
      </c>
      <c r="AO49" s="384">
        <f t="shared" si="25"/>
        <v>-0.21843478971334424</v>
      </c>
      <c r="AP49" s="385">
        <f t="shared" si="25"/>
        <v>-3.3946736912811512E-2</v>
      </c>
      <c r="AQ49" s="386">
        <f t="shared" si="25"/>
        <v>-5.5693259366881187E-2</v>
      </c>
    </row>
    <row r="50" spans="1:43" ht="19.5" customHeight="1">
      <c r="A50" s="8" t="s">
        <v>159</v>
      </c>
      <c r="B50" s="19">
        <v>10987.540000000003</v>
      </c>
      <c r="C50" s="371">
        <v>6335.7500000000009</v>
      </c>
      <c r="D50" s="375">
        <v>17323.290000000005</v>
      </c>
      <c r="E50" s="19">
        <v>10266.11</v>
      </c>
      <c r="F50" s="369">
        <v>9381.619999999999</v>
      </c>
      <c r="G50" s="377">
        <v>19647.73</v>
      </c>
      <c r="H50" s="345">
        <f t="shared" si="26"/>
        <v>9.8020497204541424E-2</v>
      </c>
      <c r="I50" s="323">
        <f t="shared" si="27"/>
        <v>1.8126012744382899E-2</v>
      </c>
      <c r="J50" s="399">
        <f t="shared" si="28"/>
        <v>3.7526075886190231E-2</v>
      </c>
      <c r="K50" s="323">
        <f t="shared" si="29"/>
        <v>8.3138830560327545E-2</v>
      </c>
      <c r="L50" s="323">
        <f t="shared" si="30"/>
        <v>2.815974974927743E-2</v>
      </c>
      <c r="M50" s="399">
        <f t="shared" si="31"/>
        <v>4.3026869760312211E-2</v>
      </c>
      <c r="N50" s="394">
        <f t="shared" si="22"/>
        <v>-6.5658919102911287E-2</v>
      </c>
      <c r="O50" s="395">
        <f t="shared" si="22"/>
        <v>0.48074340054452869</v>
      </c>
      <c r="P50" s="386">
        <f t="shared" si="22"/>
        <v>0.13418005471247058</v>
      </c>
      <c r="R50" s="401">
        <v>1678.3739999999998</v>
      </c>
      <c r="S50" s="369">
        <v>1121.0880000000002</v>
      </c>
      <c r="T50" s="374">
        <v>2799.462</v>
      </c>
      <c r="U50" s="19">
        <v>1469.6020000000001</v>
      </c>
      <c r="V50" s="119">
        <v>1210.1869999999999</v>
      </c>
      <c r="W50" s="375">
        <v>2679.7889999999998</v>
      </c>
      <c r="X50" s="345">
        <f t="shared" si="32"/>
        <v>0.11055793957490788</v>
      </c>
      <c r="Y50" s="323">
        <f t="shared" si="33"/>
        <v>2.6017081275066467E-2</v>
      </c>
      <c r="Z50" s="399">
        <f t="shared" si="34"/>
        <v>4.8041779668775784E-2</v>
      </c>
      <c r="AA50" s="323">
        <f t="shared" si="35"/>
        <v>9.3044319767870698E-2</v>
      </c>
      <c r="AB50" s="323">
        <f t="shared" si="36"/>
        <v>2.8262960833145546E-2</v>
      </c>
      <c r="AC50" s="399">
        <f t="shared" si="37"/>
        <v>4.5719672188707171E-2</v>
      </c>
      <c r="AE50" s="394">
        <f t="shared" si="23"/>
        <v>-0.12438943882591111</v>
      </c>
      <c r="AF50" s="395">
        <f t="shared" si="23"/>
        <v>7.9475473825426454E-2</v>
      </c>
      <c r="AG50" s="386">
        <f t="shared" si="23"/>
        <v>-4.2748570975423214E-2</v>
      </c>
      <c r="AI50" s="27">
        <f t="shared" si="24"/>
        <v>1.5275248144716647</v>
      </c>
      <c r="AJ50" s="28">
        <f t="shared" si="24"/>
        <v>1.7694637572505227</v>
      </c>
      <c r="AK50" s="402">
        <f t="shared" si="24"/>
        <v>1.6160105845944963</v>
      </c>
      <c r="AL50" s="28">
        <f t="shared" si="24"/>
        <v>1.4315081369671667</v>
      </c>
      <c r="AM50" s="28">
        <f t="shared" si="24"/>
        <v>1.2899552529307305</v>
      </c>
      <c r="AN50" s="402">
        <f t="shared" si="24"/>
        <v>1.3639178673566867</v>
      </c>
      <c r="AO50" s="384">
        <f t="shared" si="25"/>
        <v>-6.285768754447886E-2</v>
      </c>
      <c r="AP50" s="385">
        <f t="shared" si="25"/>
        <v>-0.27099085943691514</v>
      </c>
      <c r="AQ50" s="386">
        <f t="shared" si="25"/>
        <v>-0.15599694682758958</v>
      </c>
    </row>
    <row r="51" spans="1:43" ht="19.5" customHeight="1">
      <c r="A51" s="8" t="s">
        <v>163</v>
      </c>
      <c r="B51" s="19">
        <v>1305.3099999999995</v>
      </c>
      <c r="C51" s="371">
        <v>1358.81</v>
      </c>
      <c r="D51" s="375">
        <v>2664.1199999999994</v>
      </c>
      <c r="E51" s="19">
        <v>1271.4699999999998</v>
      </c>
      <c r="F51" s="369">
        <v>2468.6700000000005</v>
      </c>
      <c r="G51" s="377">
        <v>3740.1400000000003</v>
      </c>
      <c r="H51" s="345">
        <f t="shared" si="26"/>
        <v>1.1644748069728064E-2</v>
      </c>
      <c r="I51" s="323">
        <f t="shared" si="27"/>
        <v>3.8874335914761355E-3</v>
      </c>
      <c r="J51" s="399">
        <f t="shared" si="28"/>
        <v>5.7710728903064643E-3</v>
      </c>
      <c r="K51" s="323">
        <f t="shared" si="29"/>
        <v>1.0296843584623547E-2</v>
      </c>
      <c r="L51" s="323">
        <f t="shared" si="30"/>
        <v>7.4099280735681824E-3</v>
      </c>
      <c r="M51" s="399">
        <f t="shared" si="31"/>
        <v>8.190590804400006E-3</v>
      </c>
      <c r="N51" s="394">
        <f t="shared" si="22"/>
        <v>-2.5924876083075823E-2</v>
      </c>
      <c r="O51" s="395">
        <f t="shared" si="22"/>
        <v>0.81678821910348076</v>
      </c>
      <c r="P51" s="386">
        <f t="shared" si="22"/>
        <v>0.4038932180232126</v>
      </c>
      <c r="R51" s="401">
        <v>241.68300000000002</v>
      </c>
      <c r="S51" s="369">
        <v>313.714</v>
      </c>
      <c r="T51" s="374">
        <v>555.39700000000005</v>
      </c>
      <c r="U51" s="19">
        <v>247.57899999999998</v>
      </c>
      <c r="V51" s="119">
        <v>458.51100000000002</v>
      </c>
      <c r="W51" s="375">
        <v>706.09</v>
      </c>
      <c r="X51" s="345">
        <f t="shared" si="32"/>
        <v>1.5920155168205934E-2</v>
      </c>
      <c r="Y51" s="323">
        <f t="shared" si="33"/>
        <v>7.2803585758889578E-3</v>
      </c>
      <c r="Z51" s="399">
        <f t="shared" si="34"/>
        <v>9.5312100334632392E-3</v>
      </c>
      <c r="AA51" s="323">
        <f t="shared" si="35"/>
        <v>1.5674869552307125E-2</v>
      </c>
      <c r="AB51" s="323">
        <f t="shared" si="36"/>
        <v>1.0708161990309264E-2</v>
      </c>
      <c r="AC51" s="399">
        <f t="shared" si="37"/>
        <v>1.2046546700402252E-2</v>
      </c>
      <c r="AE51" s="394">
        <f t="shared" si="23"/>
        <v>2.4395592573743116E-2</v>
      </c>
      <c r="AF51" s="395">
        <f t="shared" si="23"/>
        <v>0.4615573420376522</v>
      </c>
      <c r="AG51" s="386">
        <f t="shared" si="23"/>
        <v>0.27132483610822522</v>
      </c>
      <c r="AI51" s="27">
        <f t="shared" si="24"/>
        <v>1.851537182738201</v>
      </c>
      <c r="AJ51" s="28">
        <f t="shared" si="24"/>
        <v>2.3087407363796264</v>
      </c>
      <c r="AK51" s="402">
        <f t="shared" si="24"/>
        <v>2.0847296668318247</v>
      </c>
      <c r="AL51" s="28">
        <f t="shared" si="24"/>
        <v>1.9471871141277419</v>
      </c>
      <c r="AM51" s="28">
        <f t="shared" si="24"/>
        <v>1.8573199334054367</v>
      </c>
      <c r="AN51" s="402">
        <f t="shared" si="24"/>
        <v>1.8878705075211089</v>
      </c>
      <c r="AO51" s="384">
        <f t="shared" si="25"/>
        <v>5.1659741041811633E-2</v>
      </c>
      <c r="AP51" s="385">
        <f t="shared" si="25"/>
        <v>-0.19552684970685361</v>
      </c>
      <c r="AQ51" s="386">
        <f t="shared" si="25"/>
        <v>-9.4429106297452853E-2</v>
      </c>
    </row>
    <row r="52" spans="1:43" ht="19.5" customHeight="1">
      <c r="A52" s="8" t="s">
        <v>167</v>
      </c>
      <c r="B52" s="19">
        <v>125.7</v>
      </c>
      <c r="C52" s="371">
        <v>1816.11</v>
      </c>
      <c r="D52" s="375">
        <v>1941.81</v>
      </c>
      <c r="E52" s="19">
        <v>91.87</v>
      </c>
      <c r="F52" s="369">
        <v>1762.93</v>
      </c>
      <c r="G52" s="377">
        <v>1854.8000000000002</v>
      </c>
      <c r="H52" s="345">
        <f t="shared" si="26"/>
        <v>1.1213771689214196E-3</v>
      </c>
      <c r="I52" s="323">
        <f t="shared" si="27"/>
        <v>5.1957278941248035E-3</v>
      </c>
      <c r="J52" s="399">
        <f t="shared" si="28"/>
        <v>4.2063897456293244E-3</v>
      </c>
      <c r="K52" s="323">
        <f t="shared" si="29"/>
        <v>7.4399790802721693E-4</v>
      </c>
      <c r="L52" s="323">
        <f t="shared" si="30"/>
        <v>5.2915879800603379E-3</v>
      </c>
      <c r="M52" s="399">
        <f t="shared" si="31"/>
        <v>4.0618553915097114E-3</v>
      </c>
      <c r="N52" s="394">
        <f t="shared" si="22"/>
        <v>-0.26913285600636433</v>
      </c>
      <c r="O52" s="395">
        <f t="shared" si="22"/>
        <v>-2.9282367257489821E-2</v>
      </c>
      <c r="P52" s="386">
        <f t="shared" si="22"/>
        <v>-4.4808709399992673E-2</v>
      </c>
      <c r="R52" s="401">
        <v>26.038999999999998</v>
      </c>
      <c r="S52" s="369">
        <v>521.64</v>
      </c>
      <c r="T52" s="374">
        <v>547.67899999999997</v>
      </c>
      <c r="U52" s="19">
        <v>24.773999999999994</v>
      </c>
      <c r="V52" s="119">
        <v>531.13400000000013</v>
      </c>
      <c r="W52" s="375">
        <v>555.90800000000013</v>
      </c>
      <c r="X52" s="345">
        <f t="shared" si="32"/>
        <v>1.7152423646881008E-3</v>
      </c>
      <c r="Y52" s="323">
        <f t="shared" si="33"/>
        <v>1.2105695785099537E-2</v>
      </c>
      <c r="Z52" s="399">
        <f t="shared" si="34"/>
        <v>9.3987608501974497E-3</v>
      </c>
      <c r="AA52" s="323">
        <f t="shared" si="35"/>
        <v>1.5685062880488921E-3</v>
      </c>
      <c r="AB52" s="323">
        <f t="shared" si="36"/>
        <v>1.2404214752886894E-2</v>
      </c>
      <c r="AC52" s="399">
        <f t="shared" si="37"/>
        <v>9.4843032518902928E-3</v>
      </c>
      <c r="AE52" s="394">
        <f t="shared" si="23"/>
        <v>-4.8580974691808602E-2</v>
      </c>
      <c r="AF52" s="395">
        <f t="shared" si="23"/>
        <v>1.8200291388697457E-2</v>
      </c>
      <c r="AG52" s="386">
        <f t="shared" si="23"/>
        <v>1.5025224629756036E-2</v>
      </c>
      <c r="AI52" s="27">
        <f t="shared" si="24"/>
        <v>2.0715194908512329</v>
      </c>
      <c r="AJ52" s="28">
        <f t="shared" si="24"/>
        <v>2.8722929778482582</v>
      </c>
      <c r="AK52" s="402">
        <f t="shared" si="24"/>
        <v>2.8204561723340591</v>
      </c>
      <c r="AL52" s="28">
        <f t="shared" si="24"/>
        <v>2.6966365516490685</v>
      </c>
      <c r="AM52" s="28">
        <f t="shared" si="24"/>
        <v>3.0127912055498522</v>
      </c>
      <c r="AN52" s="402">
        <f t="shared" si="24"/>
        <v>2.9971317662281649</v>
      </c>
      <c r="AO52" s="384">
        <f>(AL52-AI52)/AI52</f>
        <v>0.30176740482463971</v>
      </c>
      <c r="AP52" s="385">
        <f>(AM52-AJ52)/AJ52</f>
        <v>4.8915005810739577E-2</v>
      </c>
      <c r="AQ52" s="386">
        <f>(AN52-AK52)/AK52</f>
        <v>6.2640786844029739E-2</v>
      </c>
    </row>
    <row r="53" spans="1:43" ht="19.5" customHeight="1">
      <c r="A53" s="8" t="s">
        <v>173</v>
      </c>
      <c r="B53" s="19">
        <v>524.82000000000005</v>
      </c>
      <c r="C53" s="371">
        <v>1106.9099999999999</v>
      </c>
      <c r="D53" s="375">
        <v>1631.73</v>
      </c>
      <c r="E53" s="19">
        <v>452.89000000000004</v>
      </c>
      <c r="F53" s="369">
        <v>956.94</v>
      </c>
      <c r="G53" s="377">
        <v>1409.8300000000002</v>
      </c>
      <c r="H53" s="345">
        <f t="shared" si="26"/>
        <v>4.6819504040838461E-3</v>
      </c>
      <c r="I53" s="323">
        <f t="shared" si="27"/>
        <v>3.1667702745349596E-3</v>
      </c>
      <c r="J53" s="399">
        <f t="shared" si="28"/>
        <v>3.5346879146959478E-3</v>
      </c>
      <c r="K53" s="323">
        <f t="shared" si="29"/>
        <v>3.6676740237993502E-3</v>
      </c>
      <c r="L53" s="323">
        <f t="shared" si="30"/>
        <v>2.8723387778521775E-3</v>
      </c>
      <c r="M53" s="399">
        <f t="shared" si="31"/>
        <v>3.0874086621803629E-3</v>
      </c>
      <c r="N53" s="394">
        <f t="shared" si="22"/>
        <v>-0.1370565146145345</v>
      </c>
      <c r="O53" s="395">
        <f t="shared" si="22"/>
        <v>-0.13548526980513304</v>
      </c>
      <c r="P53" s="386">
        <f t="shared" si="22"/>
        <v>-0.135990635705662</v>
      </c>
      <c r="R53" s="401">
        <v>111.18400000000001</v>
      </c>
      <c r="S53" s="369">
        <v>307.49900000000002</v>
      </c>
      <c r="T53" s="374">
        <v>418.68300000000005</v>
      </c>
      <c r="U53" s="19">
        <v>109.02600000000001</v>
      </c>
      <c r="V53" s="119">
        <v>266.89800000000002</v>
      </c>
      <c r="W53" s="375">
        <v>375.92400000000004</v>
      </c>
      <c r="X53" s="345">
        <f t="shared" si="32"/>
        <v>7.323918240926373E-3</v>
      </c>
      <c r="Y53" s="323">
        <f t="shared" si="33"/>
        <v>7.1361271149112853E-3</v>
      </c>
      <c r="Z53" s="399">
        <f t="shared" si="34"/>
        <v>7.185050712266162E-3</v>
      </c>
      <c r="AA53" s="323">
        <f t="shared" si="35"/>
        <v>6.9027192444021382E-3</v>
      </c>
      <c r="AB53" s="323">
        <f t="shared" si="36"/>
        <v>6.2331918293989947E-3</v>
      </c>
      <c r="AC53" s="399">
        <f t="shared" si="37"/>
        <v>6.4136101938874878E-3</v>
      </c>
      <c r="AE53" s="394">
        <f t="shared" si="23"/>
        <v>-1.9409267520506555E-2</v>
      </c>
      <c r="AF53" s="395">
        <f t="shared" si="23"/>
        <v>-0.1320362017437455</v>
      </c>
      <c r="AG53" s="386">
        <f t="shared" si="23"/>
        <v>-0.10212738515774467</v>
      </c>
      <c r="AI53" s="27">
        <f t="shared" si="24"/>
        <v>2.1185168248161275</v>
      </c>
      <c r="AJ53" s="28">
        <f t="shared" si="24"/>
        <v>2.7779945975734255</v>
      </c>
      <c r="AK53" s="402">
        <f t="shared" si="24"/>
        <v>2.5658840617013845</v>
      </c>
      <c r="AL53" s="28">
        <f t="shared" si="24"/>
        <v>2.4073395305703373</v>
      </c>
      <c r="AM53" s="28">
        <f t="shared" si="24"/>
        <v>2.7890776851213244</v>
      </c>
      <c r="AN53" s="402">
        <f t="shared" si="24"/>
        <v>2.6664491463509781</v>
      </c>
      <c r="AO53" s="384">
        <f t="shared" ref="AO53:AQ63" si="38">(AL53-AI53)/AI53</f>
        <v>0.1363325050672079</v>
      </c>
      <c r="AP53" s="385">
        <f t="shared" si="38"/>
        <v>3.9896001085027114E-3</v>
      </c>
      <c r="AQ53" s="386">
        <f t="shared" si="38"/>
        <v>3.9193152235768185E-2</v>
      </c>
    </row>
    <row r="54" spans="1:43" ht="19.5" customHeight="1">
      <c r="A54" s="8" t="s">
        <v>170</v>
      </c>
      <c r="B54" s="19">
        <v>486.59000000000009</v>
      </c>
      <c r="C54" s="371">
        <v>392.63000000000005</v>
      </c>
      <c r="D54" s="375">
        <v>879.22000000000014</v>
      </c>
      <c r="E54" s="19">
        <v>1069.4800000000002</v>
      </c>
      <c r="F54" s="369">
        <v>579.74</v>
      </c>
      <c r="G54" s="377">
        <v>1649.2200000000003</v>
      </c>
      <c r="H54" s="345">
        <f t="shared" si="26"/>
        <v>4.3408983025097344E-3</v>
      </c>
      <c r="I54" s="323">
        <f t="shared" si="27"/>
        <v>1.1232792303716304E-3</v>
      </c>
      <c r="J54" s="399">
        <f t="shared" si="28"/>
        <v>1.9045848935540634E-3</v>
      </c>
      <c r="K54" s="323">
        <f t="shared" si="29"/>
        <v>8.6610523857292704E-3</v>
      </c>
      <c r="L54" s="323">
        <f t="shared" si="30"/>
        <v>1.7401401164879944E-3</v>
      </c>
      <c r="M54" s="399">
        <f t="shared" si="31"/>
        <v>3.6116525494854683E-3</v>
      </c>
      <c r="N54" s="394">
        <f t="shared" si="22"/>
        <v>1.1979078895990465</v>
      </c>
      <c r="O54" s="395">
        <f t="shared" si="22"/>
        <v>0.47655553574612214</v>
      </c>
      <c r="P54" s="386">
        <f t="shared" si="22"/>
        <v>0.87577625622711042</v>
      </c>
      <c r="R54" s="401">
        <v>68.695999999999984</v>
      </c>
      <c r="S54" s="369">
        <v>96.297000000000011</v>
      </c>
      <c r="T54" s="374">
        <v>164.99299999999999</v>
      </c>
      <c r="U54" s="19">
        <v>202.51399999999995</v>
      </c>
      <c r="V54" s="119">
        <v>140.67000000000002</v>
      </c>
      <c r="W54" s="375">
        <v>343.18399999999997</v>
      </c>
      <c r="X54" s="345">
        <f t="shared" si="32"/>
        <v>4.5251464912098678E-3</v>
      </c>
      <c r="Y54" s="323">
        <f t="shared" si="33"/>
        <v>2.2347637969053948E-3</v>
      </c>
      <c r="Z54" s="399">
        <f t="shared" si="34"/>
        <v>2.8314573846297333E-3</v>
      </c>
      <c r="AA54" s="323">
        <f t="shared" si="35"/>
        <v>1.282168735036463E-2</v>
      </c>
      <c r="AB54" s="323">
        <f t="shared" si="36"/>
        <v>3.2852366621014639E-3</v>
      </c>
      <c r="AC54" s="399">
        <f t="shared" si="37"/>
        <v>5.8550355943730202E-3</v>
      </c>
      <c r="AE54" s="394">
        <f t="shared" si="23"/>
        <v>1.9479736811459185</v>
      </c>
      <c r="AF54" s="395">
        <f t="shared" si="23"/>
        <v>0.46079317112682638</v>
      </c>
      <c r="AG54" s="386">
        <f t="shared" si="23"/>
        <v>1.0799912723570089</v>
      </c>
      <c r="AI54" s="27">
        <f t="shared" si="24"/>
        <v>1.4117840481719717</v>
      </c>
      <c r="AJ54" s="28">
        <f t="shared" si="24"/>
        <v>2.4526144207014235</v>
      </c>
      <c r="AK54" s="402">
        <f t="shared" si="24"/>
        <v>1.8765837901776572</v>
      </c>
      <c r="AL54" s="28">
        <f t="shared" si="24"/>
        <v>1.8935744473949947</v>
      </c>
      <c r="AM54" s="28">
        <f t="shared" si="24"/>
        <v>2.426432538724256</v>
      </c>
      <c r="AN54" s="402">
        <f t="shared" si="24"/>
        <v>2.0808867222080738</v>
      </c>
      <c r="AO54" s="384">
        <f t="shared" si="38"/>
        <v>0.34126352387028486</v>
      </c>
      <c r="AP54" s="385">
        <f t="shared" si="38"/>
        <v>-1.0675090938134405E-2</v>
      </c>
      <c r="AQ54" s="386">
        <f t="shared" si="38"/>
        <v>0.10886960289211234</v>
      </c>
    </row>
    <row r="55" spans="1:43" ht="19.5" customHeight="1">
      <c r="A55" s="8" t="s">
        <v>172</v>
      </c>
      <c r="B55" s="19">
        <v>35.160000000000004</v>
      </c>
      <c r="C55" s="371">
        <v>498.45</v>
      </c>
      <c r="D55" s="375">
        <v>533.61</v>
      </c>
      <c r="E55" s="19">
        <v>11.68</v>
      </c>
      <c r="F55" s="369">
        <v>534.51</v>
      </c>
      <c r="G55" s="377">
        <v>546.18999999999994</v>
      </c>
      <c r="H55" s="345">
        <f t="shared" si="26"/>
        <v>3.1366444915892691E-4</v>
      </c>
      <c r="I55" s="323">
        <f t="shared" si="27"/>
        <v>1.4260207635146045E-3</v>
      </c>
      <c r="J55" s="399">
        <f t="shared" si="28"/>
        <v>1.1559172278262364E-3</v>
      </c>
      <c r="K55" s="323">
        <f t="shared" si="29"/>
        <v>9.4589045017501823E-5</v>
      </c>
      <c r="L55" s="323">
        <f t="shared" si="30"/>
        <v>1.6043783310863455E-3</v>
      </c>
      <c r="M55" s="399">
        <f t="shared" si="31"/>
        <v>1.1961099829031104E-3</v>
      </c>
      <c r="N55" s="394">
        <f t="shared" si="22"/>
        <v>-0.6678043230944255</v>
      </c>
      <c r="O55" s="395">
        <f t="shared" si="22"/>
        <v>7.2344267228408074E-2</v>
      </c>
      <c r="P55" s="386">
        <f t="shared" si="22"/>
        <v>2.3575270328516945E-2</v>
      </c>
      <c r="R55" s="401">
        <v>9.7590000000000003</v>
      </c>
      <c r="S55" s="369">
        <v>132.399</v>
      </c>
      <c r="T55" s="374">
        <v>142.15800000000002</v>
      </c>
      <c r="U55" s="19">
        <v>4.5309999999999997</v>
      </c>
      <c r="V55" s="119">
        <v>143.251</v>
      </c>
      <c r="W55" s="375">
        <v>147.78200000000001</v>
      </c>
      <c r="X55" s="345">
        <f t="shared" si="32"/>
        <v>6.4284535646496319E-4</v>
      </c>
      <c r="Y55" s="323">
        <f t="shared" si="33"/>
        <v>3.0725826551863231E-3</v>
      </c>
      <c r="Z55" s="399">
        <f t="shared" si="34"/>
        <v>2.4395842180225447E-3</v>
      </c>
      <c r="AA55" s="323">
        <f t="shared" si="35"/>
        <v>2.8686937883060998E-4</v>
      </c>
      <c r="AB55" s="323">
        <f t="shared" si="36"/>
        <v>3.3455138770363034E-3</v>
      </c>
      <c r="AC55" s="399">
        <f t="shared" si="37"/>
        <v>2.5212972347418115E-3</v>
      </c>
      <c r="AE55" s="394">
        <f t="shared" si="23"/>
        <v>-0.53571062608873865</v>
      </c>
      <c r="AF55" s="395">
        <f t="shared" si="23"/>
        <v>8.1964365289768082E-2</v>
      </c>
      <c r="AG55" s="386">
        <f t="shared" si="23"/>
        <v>3.9561614541566391E-2</v>
      </c>
      <c r="AI55" s="27">
        <f t="shared" si="24"/>
        <v>2.7755972696245736</v>
      </c>
      <c r="AJ55" s="28">
        <f t="shared" si="24"/>
        <v>2.6562142642190794</v>
      </c>
      <c r="AK55" s="402">
        <f t="shared" si="24"/>
        <v>2.6640805082363528</v>
      </c>
      <c r="AL55" s="28">
        <f t="shared" si="24"/>
        <v>3.8792808219178081</v>
      </c>
      <c r="AM55" s="28">
        <f t="shared" si="24"/>
        <v>2.680043404239397</v>
      </c>
      <c r="AN55" s="402">
        <f t="shared" si="24"/>
        <v>2.7056884966769812</v>
      </c>
      <c r="AO55" s="384">
        <f t="shared" si="38"/>
        <v>0.39763821804109151</v>
      </c>
      <c r="AP55" s="385">
        <f t="shared" si="38"/>
        <v>8.9710910528986911E-3</v>
      </c>
      <c r="AQ55" s="386">
        <f t="shared" si="38"/>
        <v>1.561814228661329E-2</v>
      </c>
    </row>
    <row r="56" spans="1:43" ht="19.5" customHeight="1">
      <c r="A56" s="8" t="s">
        <v>176</v>
      </c>
      <c r="B56" s="19">
        <v>198.16</v>
      </c>
      <c r="C56" s="371">
        <v>567.16999999999996</v>
      </c>
      <c r="D56" s="375">
        <v>765.32999999999993</v>
      </c>
      <c r="E56" s="19">
        <v>194.49</v>
      </c>
      <c r="F56" s="369">
        <v>136.44</v>
      </c>
      <c r="G56" s="377">
        <v>330.93</v>
      </c>
      <c r="H56" s="345">
        <f t="shared" si="26"/>
        <v>1.7677971343951352E-3</v>
      </c>
      <c r="I56" s="323">
        <f t="shared" si="27"/>
        <v>1.6226225227055436E-3</v>
      </c>
      <c r="J56" s="399">
        <f t="shared" si="28"/>
        <v>1.6578739753232762E-3</v>
      </c>
      <c r="K56" s="323">
        <f t="shared" si="29"/>
        <v>1.5750533703299599E-3</v>
      </c>
      <c r="L56" s="323">
        <f t="shared" si="30"/>
        <v>4.0953654654435085E-4</v>
      </c>
      <c r="M56" s="399">
        <f t="shared" si="31"/>
        <v>7.2470875820158974E-4</v>
      </c>
      <c r="N56" s="394">
        <f t="shared" si="22"/>
        <v>-1.852038756560349E-2</v>
      </c>
      <c r="O56" s="395">
        <f t="shared" si="22"/>
        <v>-0.75943720577604601</v>
      </c>
      <c r="P56" s="386">
        <f t="shared" si="22"/>
        <v>-0.56759829093332281</v>
      </c>
      <c r="R56" s="401">
        <v>45.131</v>
      </c>
      <c r="S56" s="369">
        <v>126.52100000000002</v>
      </c>
      <c r="T56" s="374">
        <v>171.65200000000002</v>
      </c>
      <c r="U56" s="19">
        <v>50.825000000000003</v>
      </c>
      <c r="V56" s="119">
        <v>45.991</v>
      </c>
      <c r="W56" s="375">
        <v>96.816000000000003</v>
      </c>
      <c r="X56" s="345">
        <f t="shared" si="32"/>
        <v>2.9728715834225075E-3</v>
      </c>
      <c r="Y56" s="323">
        <f t="shared" si="33"/>
        <v>2.9361719508215985E-3</v>
      </c>
      <c r="Z56" s="399">
        <f t="shared" si="34"/>
        <v>2.9457329885902014E-3</v>
      </c>
      <c r="AA56" s="323">
        <f t="shared" si="35"/>
        <v>3.2178627629807447E-3</v>
      </c>
      <c r="AB56" s="323">
        <f t="shared" si="36"/>
        <v>1.0740834529516486E-3</v>
      </c>
      <c r="AC56" s="399">
        <f t="shared" si="37"/>
        <v>1.6517702634878618E-3</v>
      </c>
      <c r="AE56" s="394">
        <f t="shared" si="23"/>
        <v>0.12616604994349787</v>
      </c>
      <c r="AF56" s="395">
        <f t="shared" si="23"/>
        <v>-0.63649512729112168</v>
      </c>
      <c r="AG56" s="386">
        <f t="shared" si="23"/>
        <v>-0.43597511243679077</v>
      </c>
      <c r="AI56" s="27">
        <f t="shared" si="24"/>
        <v>2.2775030278562776</v>
      </c>
      <c r="AJ56" s="28">
        <f t="shared" si="24"/>
        <v>2.2307421055415491</v>
      </c>
      <c r="AK56" s="402">
        <f t="shared" si="24"/>
        <v>2.2428494897625866</v>
      </c>
      <c r="AL56" s="28">
        <f t="shared" si="24"/>
        <v>2.6132448969098672</v>
      </c>
      <c r="AM56" s="28">
        <f t="shared" si="24"/>
        <v>3.3707856933450602</v>
      </c>
      <c r="AN56" s="402">
        <f t="shared" si="24"/>
        <v>2.9255733840993563</v>
      </c>
      <c r="AO56" s="384">
        <f t="shared" si="38"/>
        <v>0.14741665101960807</v>
      </c>
      <c r="AP56" s="385">
        <f t="shared" si="38"/>
        <v>0.51106023639910936</v>
      </c>
      <c r="AQ56" s="386">
        <f t="shared" si="38"/>
        <v>0.30440022723461413</v>
      </c>
    </row>
    <row r="57" spans="1:43" ht="19.5" customHeight="1">
      <c r="A57" s="8" t="s">
        <v>174</v>
      </c>
      <c r="B57" s="19">
        <v>94.73</v>
      </c>
      <c r="C57" s="371">
        <v>271.54000000000002</v>
      </c>
      <c r="D57" s="375">
        <v>366.27000000000004</v>
      </c>
      <c r="E57" s="19">
        <v>185.47999999999996</v>
      </c>
      <c r="F57" s="369">
        <v>292.12</v>
      </c>
      <c r="G57" s="377">
        <v>477.59999999999997</v>
      </c>
      <c r="H57" s="345">
        <f t="shared" si="26"/>
        <v>8.4509195872653996E-4</v>
      </c>
      <c r="I57" s="323">
        <f t="shared" si="27"/>
        <v>7.7685159619772439E-4</v>
      </c>
      <c r="J57" s="399">
        <f t="shared" si="28"/>
        <v>7.9342179313715198E-4</v>
      </c>
      <c r="K57" s="323">
        <f t="shared" si="29"/>
        <v>1.5020869922813557E-3</v>
      </c>
      <c r="L57" s="323">
        <f t="shared" si="30"/>
        <v>8.7682362926220885E-4</v>
      </c>
      <c r="M57" s="399">
        <f t="shared" si="31"/>
        <v>1.0459036742425263E-3</v>
      </c>
      <c r="N57" s="394">
        <f t="shared" si="22"/>
        <v>0.95798585453393803</v>
      </c>
      <c r="O57" s="395">
        <f t="shared" si="22"/>
        <v>7.5789938867201825E-2</v>
      </c>
      <c r="P57" s="386">
        <f t="shared" si="22"/>
        <v>0.3039560979605207</v>
      </c>
      <c r="R57" s="401">
        <v>21.132999999999999</v>
      </c>
      <c r="S57" s="369">
        <v>79.428999999999988</v>
      </c>
      <c r="T57" s="374">
        <v>100.56199999999998</v>
      </c>
      <c r="U57" s="19">
        <v>18.947000000000003</v>
      </c>
      <c r="V57" s="119">
        <v>71.271000000000015</v>
      </c>
      <c r="W57" s="375">
        <v>90.218000000000018</v>
      </c>
      <c r="X57" s="345">
        <f t="shared" si="32"/>
        <v>1.3920740770749121E-3</v>
      </c>
      <c r="Y57" s="323">
        <f t="shared" si="33"/>
        <v>1.8433082403854593E-3</v>
      </c>
      <c r="Z57" s="399">
        <f t="shared" si="34"/>
        <v>1.7257521077447846E-3</v>
      </c>
      <c r="AA57" s="323">
        <f t="shared" si="35"/>
        <v>1.1995837829846762E-3</v>
      </c>
      <c r="AB57" s="323">
        <f t="shared" si="36"/>
        <v>1.6644778712208252E-3</v>
      </c>
      <c r="AC57" s="399">
        <f t="shared" si="37"/>
        <v>1.5392022974647574E-3</v>
      </c>
      <c r="AE57" s="394">
        <f t="shared" si="23"/>
        <v>-0.10344011735200855</v>
      </c>
      <c r="AF57" s="395">
        <f t="shared" si="23"/>
        <v>-0.10270807891324295</v>
      </c>
      <c r="AG57" s="386">
        <f t="shared" si="23"/>
        <v>-0.1028619160319004</v>
      </c>
      <c r="AI57" s="27">
        <f t="shared" si="24"/>
        <v>2.2308666737042118</v>
      </c>
      <c r="AJ57" s="28">
        <f t="shared" si="24"/>
        <v>2.9251307358031959</v>
      </c>
      <c r="AK57" s="402">
        <f t="shared" si="24"/>
        <v>2.7455702077702231</v>
      </c>
      <c r="AL57" s="28">
        <f t="shared" si="24"/>
        <v>1.0215117532887645</v>
      </c>
      <c r="AM57" s="28">
        <f t="shared" si="24"/>
        <v>2.4397850198548547</v>
      </c>
      <c r="AN57" s="402">
        <f t="shared" si="24"/>
        <v>1.8889865996649922</v>
      </c>
      <c r="AO57" s="384">
        <f t="shared" si="38"/>
        <v>-0.54210093981429675</v>
      </c>
      <c r="AP57" s="385">
        <f t="shared" si="38"/>
        <v>-0.16592274321546613</v>
      </c>
      <c r="AQ57" s="386">
        <f t="shared" si="38"/>
        <v>-0.31198750834381084</v>
      </c>
    </row>
    <row r="58" spans="1:43" ht="19.5" customHeight="1">
      <c r="A58" s="8" t="s">
        <v>178</v>
      </c>
      <c r="B58" s="19">
        <v>21.240000000000002</v>
      </c>
      <c r="C58" s="371">
        <v>239.44000000000003</v>
      </c>
      <c r="D58" s="375">
        <v>260.68</v>
      </c>
      <c r="E58" s="19">
        <v>31.790000000000003</v>
      </c>
      <c r="F58" s="369">
        <v>187.93999999999997</v>
      </c>
      <c r="G58" s="377">
        <v>219.72999999999996</v>
      </c>
      <c r="H58" s="345">
        <f t="shared" si="26"/>
        <v>1.8948330205163845E-4</v>
      </c>
      <c r="I58" s="323">
        <f t="shared" si="27"/>
        <v>6.8501637399124671E-4</v>
      </c>
      <c r="J58" s="399">
        <f t="shared" si="28"/>
        <v>5.6469050982879503E-4</v>
      </c>
      <c r="K58" s="323">
        <f t="shared" si="29"/>
        <v>2.5744740934129995E-4</v>
      </c>
      <c r="L58" s="323">
        <f t="shared" si="30"/>
        <v>5.6411828318341602E-4</v>
      </c>
      <c r="M58" s="399">
        <f t="shared" si="31"/>
        <v>4.8119014728080045E-4</v>
      </c>
      <c r="N58" s="394">
        <f t="shared" si="22"/>
        <v>0.49670433145009413</v>
      </c>
      <c r="O58" s="395">
        <f t="shared" si="22"/>
        <v>-0.21508519879719368</v>
      </c>
      <c r="P58" s="386">
        <f t="shared" si="22"/>
        <v>-0.15708915145005387</v>
      </c>
      <c r="R58" s="401">
        <v>6.423</v>
      </c>
      <c r="S58" s="369">
        <v>100.587</v>
      </c>
      <c r="T58" s="374">
        <v>107.01</v>
      </c>
      <c r="U58" s="19">
        <v>12.183000000000002</v>
      </c>
      <c r="V58" s="119">
        <v>72.390999999999991</v>
      </c>
      <c r="W58" s="375">
        <v>84.573999999999998</v>
      </c>
      <c r="X58" s="345">
        <f t="shared" si="32"/>
        <v>4.2309619065216298E-4</v>
      </c>
      <c r="Y58" s="323">
        <f t="shared" si="33"/>
        <v>2.3343217965183021E-3</v>
      </c>
      <c r="Z58" s="399">
        <f t="shared" si="34"/>
        <v>1.836406724704853E-3</v>
      </c>
      <c r="AA58" s="323">
        <f t="shared" si="35"/>
        <v>7.713373741543416E-4</v>
      </c>
      <c r="AB58" s="323">
        <f t="shared" si="36"/>
        <v>1.6906345859542692E-3</v>
      </c>
      <c r="AC58" s="399">
        <f t="shared" si="37"/>
        <v>1.442910451415287E-3</v>
      </c>
      <c r="AE58" s="394">
        <f t="shared" si="23"/>
        <v>0.89677720691265783</v>
      </c>
      <c r="AF58" s="395">
        <f t="shared" si="23"/>
        <v>-0.28031455357054103</v>
      </c>
      <c r="AG58" s="386">
        <f t="shared" si="23"/>
        <v>-0.20966264835062148</v>
      </c>
      <c r="AI58" s="27">
        <f t="shared" si="24"/>
        <v>3.0240112994350281</v>
      </c>
      <c r="AJ58" s="28">
        <f t="shared" si="24"/>
        <v>4.2009271633812224</v>
      </c>
      <c r="AK58" s="402">
        <f t="shared" si="24"/>
        <v>4.1050329906398648</v>
      </c>
      <c r="AL58" s="28">
        <f t="shared" si="24"/>
        <v>3.8323372129600504</v>
      </c>
      <c r="AM58" s="28">
        <f t="shared" si="24"/>
        <v>3.8518144088538895</v>
      </c>
      <c r="AN58" s="402">
        <f t="shared" si="24"/>
        <v>3.8489964956992679</v>
      </c>
      <c r="AO58" s="384">
        <f t="shared" si="38"/>
        <v>0.2673025440334964</v>
      </c>
      <c r="AP58" s="385">
        <f t="shared" si="38"/>
        <v>-8.3103738996117393E-2</v>
      </c>
      <c r="AQ58" s="386">
        <f t="shared" si="38"/>
        <v>-6.2371361088790579E-2</v>
      </c>
    </row>
    <row r="59" spans="1:43" ht="19.5" customHeight="1">
      <c r="A59" s="8" t="s">
        <v>188</v>
      </c>
      <c r="B59" s="19"/>
      <c r="C59" s="371">
        <v>149.49</v>
      </c>
      <c r="D59" s="375">
        <v>149.49</v>
      </c>
      <c r="E59" s="19">
        <v>8.4</v>
      </c>
      <c r="F59" s="369">
        <v>260.38</v>
      </c>
      <c r="G59" s="377">
        <v>268.77999999999997</v>
      </c>
      <c r="H59" s="345">
        <f t="shared" si="26"/>
        <v>0</v>
      </c>
      <c r="I59" s="323">
        <f t="shared" si="27"/>
        <v>4.2767748808867137E-4</v>
      </c>
      <c r="J59" s="399">
        <f t="shared" si="28"/>
        <v>3.2382838850048554E-4</v>
      </c>
      <c r="K59" s="323">
        <f t="shared" si="29"/>
        <v>6.8026367992038997E-5</v>
      </c>
      <c r="L59" s="323">
        <f t="shared" si="30"/>
        <v>7.8155325409863725E-4</v>
      </c>
      <c r="M59" s="399">
        <f t="shared" si="31"/>
        <v>5.8860550578497951E-4</v>
      </c>
      <c r="N59" s="394"/>
      <c r="O59" s="395">
        <f t="shared" si="22"/>
        <v>0.74178874841126485</v>
      </c>
      <c r="P59" s="386">
        <f t="shared" si="22"/>
        <v>0.79797979797979768</v>
      </c>
      <c r="R59" s="401"/>
      <c r="S59" s="369">
        <v>46.888999999999996</v>
      </c>
      <c r="T59" s="374">
        <v>46.888999999999996</v>
      </c>
      <c r="U59" s="19">
        <v>3.9940000000000002</v>
      </c>
      <c r="V59" s="119">
        <v>75.234000000000009</v>
      </c>
      <c r="W59" s="375">
        <v>79.228000000000009</v>
      </c>
      <c r="X59" s="345">
        <f t="shared" si="32"/>
        <v>0</v>
      </c>
      <c r="Y59" s="323">
        <f t="shared" si="33"/>
        <v>1.0881526908740359E-3</v>
      </c>
      <c r="Z59" s="399">
        <f t="shared" si="34"/>
        <v>8.0466568465270387E-4</v>
      </c>
      <c r="AA59" s="323">
        <f t="shared" si="35"/>
        <v>2.5287051402548145E-4</v>
      </c>
      <c r="AB59" s="323">
        <f t="shared" si="36"/>
        <v>1.7570306037999683E-3</v>
      </c>
      <c r="AC59" s="399">
        <f t="shared" si="37"/>
        <v>1.3517027602422775E-3</v>
      </c>
      <c r="AE59" s="394"/>
      <c r="AF59" s="395">
        <f t="shared" si="23"/>
        <v>0.60451278551472665</v>
      </c>
      <c r="AG59" s="386">
        <f t="shared" si="23"/>
        <v>0.6896926784533689</v>
      </c>
      <c r="AI59" s="27"/>
      <c r="AJ59" s="28">
        <f t="shared" si="24"/>
        <v>3.1365977657368385</v>
      </c>
      <c r="AK59" s="402">
        <f t="shared" si="24"/>
        <v>3.1365977657368385</v>
      </c>
      <c r="AL59" s="28">
        <f t="shared" si="24"/>
        <v>4.7547619047619047</v>
      </c>
      <c r="AM59" s="28">
        <f t="shared" si="24"/>
        <v>2.8893924264536452</v>
      </c>
      <c r="AN59" s="402">
        <f t="shared" si="24"/>
        <v>2.947689560235137</v>
      </c>
      <c r="AO59" s="384"/>
      <c r="AP59" s="385">
        <f t="shared" si="38"/>
        <v>-7.8813210282677293E-2</v>
      </c>
      <c r="AQ59" s="386">
        <f t="shared" si="38"/>
        <v>-6.0227105804025162E-2</v>
      </c>
    </row>
    <row r="60" spans="1:43" ht="19.5" customHeight="1">
      <c r="A60" s="8" t="s">
        <v>243</v>
      </c>
      <c r="B60" s="19">
        <v>25.87</v>
      </c>
      <c r="C60" s="371">
        <v>82.570000000000007</v>
      </c>
      <c r="D60" s="375">
        <v>108.44000000000001</v>
      </c>
      <c r="E60" s="19">
        <v>34.200000000000003</v>
      </c>
      <c r="F60" s="369">
        <v>172.8</v>
      </c>
      <c r="G60" s="377">
        <v>207</v>
      </c>
      <c r="H60" s="345">
        <f t="shared" si="26"/>
        <v>2.3078780715988167E-4</v>
      </c>
      <c r="I60" s="323">
        <f t="shared" si="27"/>
        <v>2.3622536752613283E-4</v>
      </c>
      <c r="J60" s="399">
        <f t="shared" si="28"/>
        <v>2.3490501337208278E-4</v>
      </c>
      <c r="K60" s="323">
        <f t="shared" si="29"/>
        <v>2.7696449825330161E-4</v>
      </c>
      <c r="L60" s="323">
        <f t="shared" si="30"/>
        <v>5.1867425419865019E-4</v>
      </c>
      <c r="M60" s="399">
        <f t="shared" si="31"/>
        <v>4.5331252212772819E-4</v>
      </c>
      <c r="N60" s="394">
        <f t="shared" si="22"/>
        <v>0.32199458832624667</v>
      </c>
      <c r="O60" s="395">
        <f t="shared" si="22"/>
        <v>1.0927697711033062</v>
      </c>
      <c r="P60" s="386">
        <f t="shared" si="22"/>
        <v>0.90888970859461438</v>
      </c>
      <c r="R60" s="401">
        <v>9.9480000000000004</v>
      </c>
      <c r="S60" s="369">
        <v>30.443999999999999</v>
      </c>
      <c r="T60" s="374">
        <v>40.391999999999996</v>
      </c>
      <c r="U60" s="19">
        <v>14.322000000000001</v>
      </c>
      <c r="V60" s="119">
        <v>62.935000000000002</v>
      </c>
      <c r="W60" s="375">
        <v>77.257000000000005</v>
      </c>
      <c r="X60" s="345">
        <f t="shared" si="32"/>
        <v>6.5529517431227107E-4</v>
      </c>
      <c r="Y60" s="323">
        <f t="shared" si="33"/>
        <v>7.0651369235789105E-4</v>
      </c>
      <c r="Z60" s="399">
        <f t="shared" si="34"/>
        <v>6.931701749769032E-4</v>
      </c>
      <c r="AA60" s="323">
        <f t="shared" si="35"/>
        <v>9.0676301999823364E-4</v>
      </c>
      <c r="AB60" s="323">
        <f t="shared" si="36"/>
        <v>1.4697971801333307E-3</v>
      </c>
      <c r="AC60" s="399">
        <f t="shared" si="37"/>
        <v>1.3180756821835416E-3</v>
      </c>
      <c r="AE60" s="394">
        <f t="shared" si="23"/>
        <v>0.43968636911942105</v>
      </c>
      <c r="AF60" s="395">
        <f t="shared" si="23"/>
        <v>1.067238207857049</v>
      </c>
      <c r="AG60" s="386">
        <f t="shared" si="23"/>
        <v>0.91268072885719975</v>
      </c>
      <c r="AI60" s="27">
        <f t="shared" si="24"/>
        <v>3.845380749903363</v>
      </c>
      <c r="AJ60" s="28">
        <f t="shared" si="24"/>
        <v>3.687053409228533</v>
      </c>
      <c r="AK60" s="402">
        <f t="shared" si="24"/>
        <v>3.7248247879011425</v>
      </c>
      <c r="AL60" s="28">
        <f t="shared" si="24"/>
        <v>4.1877192982456144</v>
      </c>
      <c r="AM60" s="28">
        <f t="shared" si="24"/>
        <v>3.6420717592592595</v>
      </c>
      <c r="AN60" s="402">
        <f t="shared" si="24"/>
        <v>3.7322222222222221</v>
      </c>
      <c r="AO60" s="384">
        <f t="shared" si="38"/>
        <v>8.9025917225714152E-2</v>
      </c>
      <c r="AP60" s="385">
        <f t="shared" si="38"/>
        <v>-1.2199891072010607E-2</v>
      </c>
      <c r="AQ60" s="386">
        <f t="shared" si="38"/>
        <v>1.9859818225833746E-3</v>
      </c>
    </row>
    <row r="61" spans="1:43" ht="19.5" customHeight="1">
      <c r="A61" s="8" t="s">
        <v>175</v>
      </c>
      <c r="B61" s="19">
        <v>851.7399999999999</v>
      </c>
      <c r="C61" s="371">
        <v>913.48000000000013</v>
      </c>
      <c r="D61" s="375">
        <v>1765.22</v>
      </c>
      <c r="E61" s="19">
        <v>63.88</v>
      </c>
      <c r="F61" s="369">
        <v>174.6</v>
      </c>
      <c r="G61" s="377">
        <v>238.48</v>
      </c>
      <c r="H61" s="345">
        <f t="shared" si="26"/>
        <v>7.5984231492213982E-3</v>
      </c>
      <c r="I61" s="323">
        <f t="shared" si="27"/>
        <v>2.6133843857063317E-3</v>
      </c>
      <c r="J61" s="399">
        <f t="shared" si="28"/>
        <v>3.8238567659965687E-3</v>
      </c>
      <c r="K61" s="323">
        <f t="shared" si="29"/>
        <v>5.173243318251727E-4</v>
      </c>
      <c r="L61" s="323">
        <f t="shared" si="30"/>
        <v>5.2407711101321941E-4</v>
      </c>
      <c r="M61" s="399">
        <f t="shared" si="31"/>
        <v>5.2225106414019614E-4</v>
      </c>
      <c r="N61" s="394">
        <f t="shared" si="22"/>
        <v>-0.92500058703360177</v>
      </c>
      <c r="O61" s="395">
        <f t="shared" si="22"/>
        <v>-0.80886281035162233</v>
      </c>
      <c r="P61" s="386">
        <f t="shared" si="22"/>
        <v>-0.86490069226498678</v>
      </c>
      <c r="R61" s="401">
        <v>66.336000000000027</v>
      </c>
      <c r="S61" s="369">
        <v>93.786000000000001</v>
      </c>
      <c r="T61" s="374">
        <v>160.12200000000001</v>
      </c>
      <c r="U61" s="19">
        <v>9.2189999999999994</v>
      </c>
      <c r="V61" s="119">
        <v>41.638000000000012</v>
      </c>
      <c r="W61" s="375">
        <v>50.857000000000014</v>
      </c>
      <c r="X61" s="345">
        <f t="shared" si="32"/>
        <v>4.3696884482487767E-3</v>
      </c>
      <c r="Y61" s="323">
        <f t="shared" si="33"/>
        <v>2.1764910376914064E-3</v>
      </c>
      <c r="Z61" s="399">
        <f t="shared" si="34"/>
        <v>2.7478657842555879E-3</v>
      </c>
      <c r="AA61" s="323">
        <f t="shared" si="35"/>
        <v>5.836788354534084E-4</v>
      </c>
      <c r="AB61" s="323">
        <f t="shared" si="36"/>
        <v>9.7242257863496689E-4</v>
      </c>
      <c r="AC61" s="399">
        <f t="shared" si="37"/>
        <v>8.6766733071188867E-4</v>
      </c>
      <c r="AE61" s="394">
        <f t="shared" si="23"/>
        <v>-0.86102568740955143</v>
      </c>
      <c r="AF61" s="395">
        <f t="shared" si="23"/>
        <v>-0.55603181711556082</v>
      </c>
      <c r="AG61" s="386">
        <f t="shared" si="23"/>
        <v>-0.68238593072781994</v>
      </c>
      <c r="AI61" s="27">
        <f t="shared" si="24"/>
        <v>0.7788292201845638</v>
      </c>
      <c r="AJ61" s="28">
        <f t="shared" si="24"/>
        <v>1.0266891448088626</v>
      </c>
      <c r="AK61" s="402">
        <f t="shared" si="24"/>
        <v>0.90709373335901478</v>
      </c>
      <c r="AL61" s="28">
        <f t="shared" si="24"/>
        <v>1.4431747025673136</v>
      </c>
      <c r="AM61" s="28">
        <f t="shared" si="24"/>
        <v>2.3847651775486836</v>
      </c>
      <c r="AN61" s="402">
        <f t="shared" si="24"/>
        <v>2.1325478027507554</v>
      </c>
      <c r="AO61" s="384">
        <f t="shared" si="38"/>
        <v>0.85300533822461866</v>
      </c>
      <c r="AP61" s="385">
        <f t="shared" si="38"/>
        <v>1.3227723694231248</v>
      </c>
      <c r="AQ61" s="386">
        <f t="shared" si="38"/>
        <v>1.3509674075840223</v>
      </c>
    </row>
    <row r="62" spans="1:43" ht="19.5" customHeight="1" thickBot="1">
      <c r="A62" s="8" t="s">
        <v>17</v>
      </c>
      <c r="B62" s="19">
        <f t="shared" ref="B62:G62" si="39">B63-SUM(B40:B61)</f>
        <v>39.130000000019209</v>
      </c>
      <c r="C62" s="371">
        <f t="shared" si="39"/>
        <v>190.35000000009313</v>
      </c>
      <c r="D62" s="376">
        <f t="shared" si="39"/>
        <v>229.47999999998137</v>
      </c>
      <c r="E62" s="21">
        <f t="shared" si="39"/>
        <v>71.839999999981956</v>
      </c>
      <c r="F62" s="119">
        <f t="shared" si="39"/>
        <v>174.5800000000163</v>
      </c>
      <c r="G62" s="375">
        <f t="shared" si="39"/>
        <v>246.4199999999837</v>
      </c>
      <c r="H62" s="345">
        <f t="shared" si="26"/>
        <v>3.4908105505104765E-4</v>
      </c>
      <c r="I62" s="323">
        <f t="shared" si="27"/>
        <v>5.445742849536318E-4</v>
      </c>
      <c r="J62" s="399">
        <f t="shared" si="28"/>
        <v>4.9710441228901852E-4</v>
      </c>
      <c r="K62" s="323">
        <f t="shared" si="29"/>
        <v>5.8178741387462539E-4</v>
      </c>
      <c r="L62" s="323">
        <f t="shared" si="30"/>
        <v>5.2401707927088423E-4</v>
      </c>
      <c r="M62" s="399">
        <f t="shared" si="31"/>
        <v>5.3963899373288596E-4</v>
      </c>
      <c r="N62" s="396">
        <f t="shared" si="22"/>
        <v>0.83593151034875257</v>
      </c>
      <c r="O62" s="397">
        <f t="shared" si="22"/>
        <v>-8.2847386393848796E-2</v>
      </c>
      <c r="P62" s="388">
        <f t="shared" si="22"/>
        <v>7.3819069199946422E-2</v>
      </c>
      <c r="R62" s="19">
        <f t="shared" ref="R62:W62" si="40">R63-SUM(R40:R61)</f>
        <v>15.466999999998734</v>
      </c>
      <c r="S62" s="119">
        <f t="shared" si="40"/>
        <v>105.49399999997695</v>
      </c>
      <c r="T62" s="375">
        <f t="shared" si="40"/>
        <v>120.96100000000297</v>
      </c>
      <c r="U62" s="119">
        <f t="shared" si="40"/>
        <v>24.820999999999913</v>
      </c>
      <c r="V62" s="123">
        <f t="shared" si="40"/>
        <v>58.549000000020897</v>
      </c>
      <c r="W62" s="376">
        <f t="shared" si="40"/>
        <v>83.370000000009895</v>
      </c>
      <c r="X62" s="345">
        <f t="shared" si="32"/>
        <v>1.0188430298639995E-3</v>
      </c>
      <c r="Y62" s="323">
        <f t="shared" si="33"/>
        <v>2.4481985107603164E-3</v>
      </c>
      <c r="Z62" s="399">
        <f t="shared" si="34"/>
        <v>2.0758208936270364E-3</v>
      </c>
      <c r="AA62" s="323">
        <f t="shared" si="35"/>
        <v>1.5714819801268033E-3</v>
      </c>
      <c r="AB62" s="323">
        <f t="shared" si="36"/>
        <v>1.3673656169008832E-3</v>
      </c>
      <c r="AC62" s="399">
        <f t="shared" si="37"/>
        <v>1.4223691008407638E-3</v>
      </c>
      <c r="AE62" s="396">
        <f t="shared" si="23"/>
        <v>0.6047714488913134</v>
      </c>
      <c r="AF62" s="397">
        <f t="shared" si="23"/>
        <v>-0.44500161146573558</v>
      </c>
      <c r="AG62" s="388">
        <f t="shared" si="23"/>
        <v>-0.31076958689157785</v>
      </c>
      <c r="AI62" s="27">
        <f t="shared" si="24"/>
        <v>3.9527216969054795</v>
      </c>
      <c r="AJ62" s="28">
        <f t="shared" si="24"/>
        <v>5.5421066456488219</v>
      </c>
      <c r="AK62" s="402">
        <f t="shared" si="24"/>
        <v>5.2710911626291086</v>
      </c>
      <c r="AL62" s="28">
        <f t="shared" si="24"/>
        <v>3.4550389755019695</v>
      </c>
      <c r="AM62" s="28">
        <f t="shared" si="24"/>
        <v>3.353706037347659</v>
      </c>
      <c r="AN62" s="402">
        <f t="shared" si="24"/>
        <v>3.3832481129784679</v>
      </c>
      <c r="AO62" s="387">
        <f t="shared" si="38"/>
        <v>-0.1259088697777882</v>
      </c>
      <c r="AP62" s="385">
        <f t="shared" si="38"/>
        <v>-0.39486800746053918</v>
      </c>
      <c r="AQ62" s="386">
        <f t="shared" si="38"/>
        <v>-0.35815033195309498</v>
      </c>
    </row>
    <row r="63" spans="1:43" ht="25.5" customHeight="1" thickBot="1">
      <c r="A63" s="12" t="s">
        <v>18</v>
      </c>
      <c r="B63" s="17">
        <v>112094.31000000003</v>
      </c>
      <c r="C63" s="372">
        <v>349539.08999999997</v>
      </c>
      <c r="D63" s="18">
        <v>461633.39999999991</v>
      </c>
      <c r="E63" s="17">
        <v>123481.52999999997</v>
      </c>
      <c r="F63" s="373">
        <v>333157.07999999996</v>
      </c>
      <c r="G63" s="378">
        <v>456638.60999999993</v>
      </c>
      <c r="H63" s="334">
        <f t="shared" ref="H63:M63" si="41">SUM(H40:H62)</f>
        <v>0.99999999999999989</v>
      </c>
      <c r="I63" s="338">
        <f t="shared" si="41"/>
        <v>1</v>
      </c>
      <c r="J63" s="335">
        <f t="shared" si="41"/>
        <v>1.0000000000000004</v>
      </c>
      <c r="K63" s="338">
        <f t="shared" si="41"/>
        <v>1.0000000000000002</v>
      </c>
      <c r="L63" s="338">
        <f t="shared" si="41"/>
        <v>1.0000000000000002</v>
      </c>
      <c r="M63" s="335">
        <f t="shared" si="41"/>
        <v>1</v>
      </c>
      <c r="N63" s="389">
        <f t="shared" si="22"/>
        <v>0.10158606623297775</v>
      </c>
      <c r="O63" s="390">
        <f t="shared" si="22"/>
        <v>-4.6867461948247362E-2</v>
      </c>
      <c r="P63" s="391">
        <f t="shared" si="22"/>
        <v>-1.0819819363156956E-2</v>
      </c>
      <c r="R63" s="17">
        <v>15180.945</v>
      </c>
      <c r="S63" s="372">
        <v>43090.459999999985</v>
      </c>
      <c r="T63" s="18">
        <v>58271.405000000006</v>
      </c>
      <c r="U63" s="17">
        <v>15794.645</v>
      </c>
      <c r="V63" s="373">
        <v>42818.832999999999</v>
      </c>
      <c r="W63" s="378">
        <v>58613.478000000003</v>
      </c>
      <c r="X63" s="334">
        <f t="shared" ref="X63:AC63" si="42">SUM(X40:X62)</f>
        <v>1</v>
      </c>
      <c r="Y63" s="338">
        <f t="shared" si="42"/>
        <v>0.99999999999999956</v>
      </c>
      <c r="Z63" s="335">
        <f t="shared" si="42"/>
        <v>0.99999999999999989</v>
      </c>
      <c r="AA63" s="338">
        <f t="shared" si="42"/>
        <v>0.99999999999999989</v>
      </c>
      <c r="AB63" s="338">
        <f t="shared" si="42"/>
        <v>1.0000000000000004</v>
      </c>
      <c r="AC63" s="335">
        <f t="shared" si="42"/>
        <v>1.0000000000000002</v>
      </c>
      <c r="AE63" s="389">
        <f t="shared" si="23"/>
        <v>4.0425678375094615E-2</v>
      </c>
      <c r="AF63" s="390">
        <f t="shared" si="23"/>
        <v>-6.3036458650008835E-3</v>
      </c>
      <c r="AG63" s="391">
        <f t="shared" si="23"/>
        <v>5.8703406928320443E-3</v>
      </c>
      <c r="AI63" s="403">
        <f t="shared" si="24"/>
        <v>1.3543011237590916</v>
      </c>
      <c r="AJ63" s="404">
        <f t="shared" si="24"/>
        <v>1.2327794296197312</v>
      </c>
      <c r="AK63" s="405">
        <f t="shared" si="24"/>
        <v>1.2622874558036747</v>
      </c>
      <c r="AL63" s="404">
        <f t="shared" si="24"/>
        <v>1.2791099203257363</v>
      </c>
      <c r="AM63" s="404">
        <f t="shared" si="24"/>
        <v>1.2852445759219646</v>
      </c>
      <c r="AN63" s="405">
        <f t="shared" si="24"/>
        <v>1.2835856783989423</v>
      </c>
      <c r="AO63" s="389">
        <f t="shared" si="38"/>
        <v>-5.5520299078427544E-2</v>
      </c>
      <c r="AP63" s="390">
        <f t="shared" si="38"/>
        <v>4.2558421272828231E-2</v>
      </c>
      <c r="AQ63" s="391">
        <f t="shared" si="38"/>
        <v>1.6872719836788216E-2</v>
      </c>
    </row>
    <row r="64" spans="1:43" ht="20.100000000000001" customHeight="1"/>
    <row r="65" spans="1:43" ht="20.100000000000001" customHeight="1" thickBot="1"/>
    <row r="66" spans="1:43" ht="15" customHeight="1">
      <c r="A66" s="464" t="s">
        <v>15</v>
      </c>
      <c r="B66" s="430" t="s">
        <v>211</v>
      </c>
      <c r="C66" s="474"/>
      <c r="D66" s="474"/>
      <c r="E66" s="474"/>
      <c r="F66" s="474"/>
      <c r="G66" s="484"/>
      <c r="H66" s="478" t="s">
        <v>213</v>
      </c>
      <c r="I66" s="474"/>
      <c r="J66" s="474"/>
      <c r="K66" s="474"/>
      <c r="L66" s="474"/>
      <c r="M66" s="484"/>
      <c r="N66" s="486" t="s">
        <v>206</v>
      </c>
      <c r="O66" s="480"/>
      <c r="P66" s="487"/>
      <c r="R66" s="478" t="s">
        <v>212</v>
      </c>
      <c r="S66" s="474"/>
      <c r="T66" s="474"/>
      <c r="U66" s="474"/>
      <c r="V66" s="474"/>
      <c r="W66" s="484"/>
      <c r="X66" s="474" t="s">
        <v>214</v>
      </c>
      <c r="Y66" s="474"/>
      <c r="Z66" s="474"/>
      <c r="AA66" s="474"/>
      <c r="AB66" s="474"/>
      <c r="AC66" s="431"/>
      <c r="AE66" s="480" t="s">
        <v>206</v>
      </c>
      <c r="AF66" s="480"/>
      <c r="AG66" s="480"/>
      <c r="AI66" s="488" t="s">
        <v>217</v>
      </c>
      <c r="AJ66" s="489"/>
      <c r="AK66" s="489"/>
      <c r="AL66" s="489"/>
      <c r="AM66" s="489"/>
      <c r="AN66" s="490"/>
      <c r="AO66" s="480" t="s">
        <v>206</v>
      </c>
      <c r="AP66" s="480"/>
      <c r="AQ66" s="480"/>
    </row>
    <row r="67" spans="1:43" ht="15" customHeight="1">
      <c r="A67" s="465"/>
      <c r="B67" s="472">
        <v>2024</v>
      </c>
      <c r="C67" s="470"/>
      <c r="D67" s="471"/>
      <c r="E67" s="494">
        <v>2025</v>
      </c>
      <c r="F67" s="476"/>
      <c r="G67" s="485"/>
      <c r="H67" s="470">
        <f>R67</f>
        <v>2024</v>
      </c>
      <c r="I67" s="470"/>
      <c r="J67" s="471"/>
      <c r="K67" s="472">
        <v>2025</v>
      </c>
      <c r="L67" s="470"/>
      <c r="M67" s="471"/>
      <c r="N67" s="472" t="s">
        <v>215</v>
      </c>
      <c r="O67" s="470"/>
      <c r="P67" s="473"/>
      <c r="R67" s="469">
        <v>2024</v>
      </c>
      <c r="S67" s="470"/>
      <c r="T67" s="471"/>
      <c r="U67" s="475">
        <v>2025</v>
      </c>
      <c r="V67" s="476"/>
      <c r="W67" s="485"/>
      <c r="X67" s="470">
        <f>H67</f>
        <v>2024</v>
      </c>
      <c r="Y67" s="470"/>
      <c r="Z67" s="471"/>
      <c r="AA67" s="472">
        <v>2025</v>
      </c>
      <c r="AB67" s="470"/>
      <c r="AC67" s="473"/>
      <c r="AE67" s="469" t="s">
        <v>216</v>
      </c>
      <c r="AF67" s="470"/>
      <c r="AG67" s="473"/>
      <c r="AI67" s="491">
        <v>2024</v>
      </c>
      <c r="AJ67" s="492"/>
      <c r="AK67" s="492"/>
      <c r="AL67" s="492">
        <v>2025</v>
      </c>
      <c r="AM67" s="492"/>
      <c r="AN67" s="493"/>
      <c r="AO67" s="470" t="s">
        <v>217</v>
      </c>
      <c r="AP67" s="470"/>
      <c r="AQ67" s="473"/>
    </row>
    <row r="68" spans="1:43" ht="19.5" customHeight="1" thickBot="1">
      <c r="A68" s="466"/>
      <c r="B68" s="99" t="s">
        <v>29</v>
      </c>
      <c r="C68" s="135" t="s">
        <v>30</v>
      </c>
      <c r="D68" s="263" t="s">
        <v>12</v>
      </c>
      <c r="E68" s="159" t="s">
        <v>29</v>
      </c>
      <c r="F68" s="353" t="s">
        <v>30</v>
      </c>
      <c r="G68" s="134" t="s">
        <v>12</v>
      </c>
      <c r="H68" s="176" t="s">
        <v>29</v>
      </c>
      <c r="I68" s="135" t="s">
        <v>30</v>
      </c>
      <c r="J68" s="176" t="s">
        <v>12</v>
      </c>
      <c r="K68" s="99" t="s">
        <v>29</v>
      </c>
      <c r="L68" s="135" t="s">
        <v>30</v>
      </c>
      <c r="M68" s="133" t="s">
        <v>12</v>
      </c>
      <c r="N68" s="99" t="s">
        <v>29</v>
      </c>
      <c r="O68" s="135" t="s">
        <v>30</v>
      </c>
      <c r="P68" s="166" t="s">
        <v>12</v>
      </c>
      <c r="R68" s="25" t="s">
        <v>29</v>
      </c>
      <c r="S68" s="160" t="s">
        <v>30</v>
      </c>
      <c r="T68" s="134" t="s">
        <v>12</v>
      </c>
      <c r="U68" s="352" t="s">
        <v>29</v>
      </c>
      <c r="V68" s="353" t="s">
        <v>30</v>
      </c>
      <c r="W68" s="134" t="s">
        <v>12</v>
      </c>
      <c r="X68" s="176" t="s">
        <v>29</v>
      </c>
      <c r="Y68" s="135" t="s">
        <v>30</v>
      </c>
      <c r="Z68" s="176" t="s">
        <v>12</v>
      </c>
      <c r="AA68" s="99" t="s">
        <v>29</v>
      </c>
      <c r="AB68" s="135" t="s">
        <v>30</v>
      </c>
      <c r="AC68" s="166" t="s">
        <v>12</v>
      </c>
      <c r="AE68" s="25" t="s">
        <v>29</v>
      </c>
      <c r="AF68" s="135" t="s">
        <v>30</v>
      </c>
      <c r="AG68" s="166" t="s">
        <v>12</v>
      </c>
      <c r="AI68" s="407" t="s">
        <v>29</v>
      </c>
      <c r="AJ68" s="135" t="s">
        <v>30</v>
      </c>
      <c r="AK68" s="263" t="s">
        <v>12</v>
      </c>
      <c r="AL68" s="408" t="s">
        <v>29</v>
      </c>
      <c r="AM68" s="135" t="s">
        <v>30</v>
      </c>
      <c r="AN68" s="263" t="s">
        <v>12</v>
      </c>
      <c r="AO68" s="176" t="s">
        <v>29</v>
      </c>
      <c r="AP68" s="135" t="s">
        <v>30</v>
      </c>
      <c r="AQ68" s="166" t="s">
        <v>12</v>
      </c>
    </row>
    <row r="69" spans="1:43" ht="19.5" customHeight="1">
      <c r="A69" s="8" t="s">
        <v>149</v>
      </c>
      <c r="B69" s="39">
        <v>5570.8600000000006</v>
      </c>
      <c r="C69" s="370">
        <v>317744.90000000002</v>
      </c>
      <c r="D69" s="375">
        <v>323315.76</v>
      </c>
      <c r="E69" s="39">
        <v>6597.9000000000005</v>
      </c>
      <c r="F69" s="379">
        <v>336900.71000000014</v>
      </c>
      <c r="G69" s="377">
        <v>343498.61000000016</v>
      </c>
      <c r="H69" s="345">
        <f t="shared" ref="H69:H96" si="43">B69/$B$97</f>
        <v>9.1646155025563211E-2</v>
      </c>
      <c r="I69" s="323">
        <f t="shared" ref="I69:I96" si="44">C69/$C$97</f>
        <v>0.47303041006864255</v>
      </c>
      <c r="J69" s="398">
        <f t="shared" ref="J69:J96" si="45">D69/$D$97</f>
        <v>0.44138155110954008</v>
      </c>
      <c r="K69" s="323">
        <f t="shared" ref="K69:K96" si="46">E69/$E$97</f>
        <v>0.10762032968726834</v>
      </c>
      <c r="L69" s="323">
        <f t="shared" ref="L69:L96" si="47">F69/$F$97</f>
        <v>0.5059430309948395</v>
      </c>
      <c r="M69" s="399">
        <f t="shared" ref="M69:M96" si="48">G69/$G$97</f>
        <v>0.47236182583724834</v>
      </c>
      <c r="N69" s="392">
        <f t="shared" ref="N69:P97" si="49">(E69-B69)/B69</f>
        <v>0.18435932692618373</v>
      </c>
      <c r="O69" s="393">
        <f t="shared" si="49"/>
        <v>6.0286758339788027E-2</v>
      </c>
      <c r="P69" s="382">
        <f t="shared" si="49"/>
        <v>6.2424578375023076E-2</v>
      </c>
      <c r="R69" s="401">
        <v>588.00799999999992</v>
      </c>
      <c r="S69" s="369">
        <v>28844.390999999992</v>
      </c>
      <c r="T69" s="374">
        <v>29432.398999999994</v>
      </c>
      <c r="U69" s="39">
        <v>833.28300000000002</v>
      </c>
      <c r="V69" s="112">
        <v>33157.856</v>
      </c>
      <c r="W69" s="380">
        <v>33991.139000000003</v>
      </c>
      <c r="X69" s="345">
        <f t="shared" ref="X69:X96" si="50">R69/$R$97</f>
        <v>5.9180758222012797E-2</v>
      </c>
      <c r="Y69" s="323">
        <f t="shared" ref="Y69:Y96" si="51">S69/$S$97</f>
        <v>0.33053732994042495</v>
      </c>
      <c r="Z69" s="398">
        <f t="shared" ref="Z69:Z96" si="52">T69/$T$97</f>
        <v>0.3027994962724182</v>
      </c>
      <c r="AA69" s="323">
        <f t="shared" ref="AA69:AA96" si="53">U69/$U$97</f>
        <v>8.3858174648149264E-2</v>
      </c>
      <c r="AB69" s="323">
        <f t="shared" ref="AB69:AB96" si="54">V69/$V$97</f>
        <v>0.39724454517782004</v>
      </c>
      <c r="AC69" s="399">
        <f t="shared" ref="AC69:AC96" si="55">W69/$W$97</f>
        <v>0.36390571335843042</v>
      </c>
      <c r="AE69" s="392">
        <f t="shared" ref="AE69:AG97" si="56">(U69-R69)/R69</f>
        <v>0.41712867852138086</v>
      </c>
      <c r="AF69" s="393">
        <f t="shared" si="56"/>
        <v>0.14954259218022695</v>
      </c>
      <c r="AG69" s="382">
        <f t="shared" si="56"/>
        <v>0.15488849549776795</v>
      </c>
      <c r="AI69" s="27">
        <f t="shared" ref="AI69:AN97" si="57">(R69/B69)*10</f>
        <v>1.0555066901699197</v>
      </c>
      <c r="AJ69" s="28">
        <f t="shared" si="57"/>
        <v>0.90778454665991459</v>
      </c>
      <c r="AK69" s="406">
        <f t="shared" si="57"/>
        <v>0.91032985834034175</v>
      </c>
      <c r="AL69" s="28">
        <f t="shared" si="57"/>
        <v>1.2629518483153728</v>
      </c>
      <c r="AM69" s="28">
        <f t="shared" si="57"/>
        <v>0.98420261566085698</v>
      </c>
      <c r="AN69" s="402">
        <f t="shared" si="57"/>
        <v>0.989556813636014</v>
      </c>
      <c r="AO69" s="383">
        <f t="shared" ref="AO69:AQ82" si="58">(AL69-AI69)/AI69</f>
        <v>0.19653609027533278</v>
      </c>
      <c r="AP69" s="381">
        <f t="shared" si="58"/>
        <v>8.4180843661762692E-2</v>
      </c>
      <c r="AQ69" s="382">
        <f t="shared" si="58"/>
        <v>8.7031041077916566E-2</v>
      </c>
    </row>
    <row r="70" spans="1:43" ht="19.5" customHeight="1">
      <c r="A70" s="8" t="s">
        <v>147</v>
      </c>
      <c r="B70" s="19">
        <v>10998.100000000002</v>
      </c>
      <c r="C70" s="371">
        <v>54363.939999999988</v>
      </c>
      <c r="D70" s="375">
        <v>65362.039999999994</v>
      </c>
      <c r="E70" s="19">
        <v>11570.6</v>
      </c>
      <c r="F70" s="369">
        <v>47862.62999999999</v>
      </c>
      <c r="G70" s="377">
        <v>59433.229999999989</v>
      </c>
      <c r="H70" s="345">
        <f t="shared" si="43"/>
        <v>0.18092961905103463</v>
      </c>
      <c r="I70" s="323">
        <f t="shared" si="44"/>
        <v>8.0932209552842777E-2</v>
      </c>
      <c r="J70" s="399">
        <f t="shared" si="45"/>
        <v>8.9230412395868972E-2</v>
      </c>
      <c r="K70" s="323">
        <f t="shared" si="46"/>
        <v>0.18873153377279239</v>
      </c>
      <c r="L70" s="323">
        <f t="shared" si="47"/>
        <v>7.187804410855804E-2</v>
      </c>
      <c r="M70" s="399">
        <f t="shared" si="48"/>
        <v>8.1729556454988583E-2</v>
      </c>
      <c r="N70" s="394">
        <f t="shared" si="49"/>
        <v>5.2054445767905189E-2</v>
      </c>
      <c r="O70" s="395">
        <f t="shared" si="49"/>
        <v>-0.11958864644468373</v>
      </c>
      <c r="P70" s="386">
        <f t="shared" si="49"/>
        <v>-9.0707236187854687E-2</v>
      </c>
      <c r="R70" s="401">
        <v>2076.3289999999997</v>
      </c>
      <c r="S70" s="369">
        <v>10459.412999999999</v>
      </c>
      <c r="T70" s="374">
        <v>12535.741999999998</v>
      </c>
      <c r="U70" s="19">
        <v>2141.873</v>
      </c>
      <c r="V70" s="119">
        <v>8889.9770000000026</v>
      </c>
      <c r="W70" s="375">
        <v>11031.850000000002</v>
      </c>
      <c r="X70" s="345">
        <f t="shared" si="50"/>
        <v>0.20897457949271714</v>
      </c>
      <c r="Y70" s="323">
        <f t="shared" si="51"/>
        <v>0.11985784153890337</v>
      </c>
      <c r="Z70" s="399">
        <f t="shared" si="52"/>
        <v>0.12896727728517801</v>
      </c>
      <c r="AA70" s="323">
        <f t="shared" si="53"/>
        <v>0.21554929130698142</v>
      </c>
      <c r="AB70" s="323">
        <f t="shared" si="54"/>
        <v>0.10650552526696183</v>
      </c>
      <c r="AC70" s="399">
        <f t="shared" si="55"/>
        <v>0.11810587588468868</v>
      </c>
      <c r="AE70" s="394">
        <f t="shared" si="56"/>
        <v>3.1567251625344697E-2</v>
      </c>
      <c r="AF70" s="395">
        <f t="shared" si="56"/>
        <v>-0.15005010319412726</v>
      </c>
      <c r="AG70" s="386">
        <f t="shared" si="56"/>
        <v>-0.1199683273634697</v>
      </c>
      <c r="AI70" s="27">
        <f t="shared" si="57"/>
        <v>1.887897909638937</v>
      </c>
      <c r="AJ70" s="28">
        <f t="shared" si="57"/>
        <v>1.923961545097725</v>
      </c>
      <c r="AK70" s="402">
        <f t="shared" si="57"/>
        <v>1.9178933215670746</v>
      </c>
      <c r="AL70" s="28">
        <f t="shared" si="57"/>
        <v>1.8511339083539315</v>
      </c>
      <c r="AM70" s="28">
        <f t="shared" si="57"/>
        <v>1.8573941716115483</v>
      </c>
      <c r="AN70" s="402">
        <f t="shared" si="57"/>
        <v>1.8561754089421025</v>
      </c>
      <c r="AO70" s="384">
        <f t="shared" si="58"/>
        <v>-1.9473511304452167E-2</v>
      </c>
      <c r="AP70" s="385">
        <f t="shared" si="58"/>
        <v>-3.4599118498907157E-2</v>
      </c>
      <c r="AQ70" s="386">
        <f t="shared" si="58"/>
        <v>-3.2180055027535896E-2</v>
      </c>
    </row>
    <row r="71" spans="1:43" ht="19.5" customHeight="1">
      <c r="A71" s="8" t="s">
        <v>146</v>
      </c>
      <c r="B71" s="19">
        <v>3163.69</v>
      </c>
      <c r="C71" s="371">
        <v>26153.200000000001</v>
      </c>
      <c r="D71" s="375">
        <v>29316.89</v>
      </c>
      <c r="E71" s="19">
        <v>3882.05</v>
      </c>
      <c r="F71" s="369">
        <v>20540.75</v>
      </c>
      <c r="G71" s="377">
        <v>24422.799999999999</v>
      </c>
      <c r="H71" s="345">
        <f t="shared" si="43"/>
        <v>5.2045828506339063E-2</v>
      </c>
      <c r="I71" s="323">
        <f t="shared" si="44"/>
        <v>3.8934563294665693E-2</v>
      </c>
      <c r="J71" s="399">
        <f t="shared" si="45"/>
        <v>4.0022590862591308E-2</v>
      </c>
      <c r="K71" s="323">
        <f t="shared" si="46"/>
        <v>6.3321284175640744E-2</v>
      </c>
      <c r="L71" s="323">
        <f t="shared" si="47"/>
        <v>3.0847217015088052E-2</v>
      </c>
      <c r="M71" s="399">
        <f t="shared" si="48"/>
        <v>3.3584992964186794E-2</v>
      </c>
      <c r="N71" s="394">
        <f t="shared" si="49"/>
        <v>0.22706396644424709</v>
      </c>
      <c r="O71" s="395">
        <f t="shared" si="49"/>
        <v>-0.21459897832769989</v>
      </c>
      <c r="P71" s="386">
        <f t="shared" si="49"/>
        <v>-0.16693755715561917</v>
      </c>
      <c r="R71" s="401">
        <v>1143.807</v>
      </c>
      <c r="S71" s="369">
        <v>8082.0820000000003</v>
      </c>
      <c r="T71" s="374">
        <v>9225.889000000001</v>
      </c>
      <c r="U71" s="19">
        <v>1203.788</v>
      </c>
      <c r="V71" s="119">
        <v>5201.7510000000002</v>
      </c>
      <c r="W71" s="375">
        <v>6405.5390000000007</v>
      </c>
      <c r="X71" s="345">
        <f t="shared" si="50"/>
        <v>0.11511980367553809</v>
      </c>
      <c r="Y71" s="323">
        <f t="shared" si="51"/>
        <v>9.2615226462558015E-2</v>
      </c>
      <c r="Z71" s="399">
        <f t="shared" si="52"/>
        <v>9.4915624848156105E-2</v>
      </c>
      <c r="AA71" s="323">
        <f t="shared" si="53"/>
        <v>0.12114427432618487</v>
      </c>
      <c r="AB71" s="323">
        <f t="shared" si="54"/>
        <v>6.2319083903472849E-2</v>
      </c>
      <c r="AC71" s="399">
        <f t="shared" si="55"/>
        <v>6.8577055898016451E-2</v>
      </c>
      <c r="AE71" s="394">
        <f t="shared" si="56"/>
        <v>5.2439790978722804E-2</v>
      </c>
      <c r="AF71" s="395">
        <f t="shared" si="56"/>
        <v>-0.35638477808069752</v>
      </c>
      <c r="AG71" s="386">
        <f t="shared" si="56"/>
        <v>-0.30569953746462808</v>
      </c>
      <c r="AI71" s="27">
        <f t="shared" si="57"/>
        <v>3.6154206006277478</v>
      </c>
      <c r="AJ71" s="28">
        <f t="shared" si="57"/>
        <v>3.0902841717265956</v>
      </c>
      <c r="AK71" s="402">
        <f t="shared" si="57"/>
        <v>3.1469535138276949</v>
      </c>
      <c r="AL71" s="28">
        <f t="shared" si="57"/>
        <v>3.1009080253989514</v>
      </c>
      <c r="AM71" s="28">
        <f t="shared" si="57"/>
        <v>2.5324055840220048</v>
      </c>
      <c r="AN71" s="402">
        <f t="shared" si="57"/>
        <v>2.6227701164485651</v>
      </c>
      <c r="AO71" s="384">
        <f t="shared" si="58"/>
        <v>-0.14231057242398334</v>
      </c>
      <c r="AP71" s="385">
        <f t="shared" si="58"/>
        <v>-0.18052663014252646</v>
      </c>
      <c r="AQ71" s="386">
        <f t="shared" si="58"/>
        <v>-0.16656852256503668</v>
      </c>
    </row>
    <row r="72" spans="1:43" ht="19.5" customHeight="1">
      <c r="A72" s="8" t="s">
        <v>166</v>
      </c>
      <c r="B72" s="19">
        <v>13072.810000000001</v>
      </c>
      <c r="C72" s="371">
        <v>74840.959999999992</v>
      </c>
      <c r="D72" s="375">
        <v>87913.76999999999</v>
      </c>
      <c r="E72" s="19">
        <v>10001.4</v>
      </c>
      <c r="F72" s="369">
        <v>79964.67</v>
      </c>
      <c r="G72" s="377">
        <v>89966.069999999992</v>
      </c>
      <c r="H72" s="345">
        <f t="shared" si="43"/>
        <v>0.21506064986011728</v>
      </c>
      <c r="I72" s="323">
        <f t="shared" si="44"/>
        <v>0.11141657977431224</v>
      </c>
      <c r="J72" s="399">
        <f t="shared" si="45"/>
        <v>0.12001739774914574</v>
      </c>
      <c r="K72" s="323">
        <f t="shared" si="46"/>
        <v>0.16313584100005235</v>
      </c>
      <c r="L72" s="323">
        <f t="shared" si="47"/>
        <v>0.12008751038934318</v>
      </c>
      <c r="M72" s="399">
        <f t="shared" si="48"/>
        <v>0.12371676580758703</v>
      </c>
      <c r="N72" s="394">
        <f t="shared" si="49"/>
        <v>-0.23494642697323692</v>
      </c>
      <c r="O72" s="395">
        <f t="shared" si="49"/>
        <v>6.8461307818606376E-2</v>
      </c>
      <c r="P72" s="386">
        <f t="shared" si="49"/>
        <v>2.3344465832826906E-2</v>
      </c>
      <c r="R72" s="401">
        <v>894.37200000000007</v>
      </c>
      <c r="S72" s="369">
        <v>5625.1100000000006</v>
      </c>
      <c r="T72" s="374">
        <v>6519.4820000000009</v>
      </c>
      <c r="U72" s="19">
        <v>677.48899999999992</v>
      </c>
      <c r="V72" s="119">
        <v>5693.8430000000008</v>
      </c>
      <c r="W72" s="375">
        <v>6371.3320000000003</v>
      </c>
      <c r="X72" s="345">
        <f t="shared" si="50"/>
        <v>9.0015124101267399E-2</v>
      </c>
      <c r="Y72" s="323">
        <f t="shared" si="51"/>
        <v>6.4459979065641715E-2</v>
      </c>
      <c r="Z72" s="399">
        <f t="shared" si="52"/>
        <v>6.7072203851174281E-2</v>
      </c>
      <c r="AA72" s="323">
        <f t="shared" si="53"/>
        <v>6.817970711534975E-2</v>
      </c>
      <c r="AB72" s="323">
        <f t="shared" si="54"/>
        <v>6.8214545381007588E-2</v>
      </c>
      <c r="AC72" s="399">
        <f t="shared" si="55"/>
        <v>6.8210839198515685E-2</v>
      </c>
      <c r="AE72" s="394">
        <f t="shared" ref="AE72:AE73" si="59">(U72-R72)/R72</f>
        <v>-0.24249752899241048</v>
      </c>
      <c r="AF72" s="395">
        <f t="shared" ref="AF72:AF73" si="60">(V72-S72)/S72</f>
        <v>1.2218961051428357E-2</v>
      </c>
      <c r="AG72" s="386">
        <f t="shared" ref="AG72:AG73" si="61">(W72-T72)/T72</f>
        <v>-2.2724198026775829E-2</v>
      </c>
      <c r="AI72" s="27">
        <f t="shared" ref="AI72:AI73" si="62">(R72/B72)*10</f>
        <v>0.68414671367517776</v>
      </c>
      <c r="AJ72" s="28">
        <f t="shared" ref="AJ72:AJ73" si="63">(S72/C72)*10</f>
        <v>0.7516084774968147</v>
      </c>
      <c r="AK72" s="402">
        <f t="shared" ref="AK72:AK73" si="64">(T72/D72)*10</f>
        <v>0.74157688835321267</v>
      </c>
      <c r="AL72" s="28">
        <f t="shared" ref="AL72:AL73" si="65">(U72/E72)*10</f>
        <v>0.6773941648169256</v>
      </c>
      <c r="AM72" s="28">
        <f t="shared" ref="AM72:AM73" si="66">(V72/F72)*10</f>
        <v>0.71204483179884326</v>
      </c>
      <c r="AN72" s="402">
        <f t="shared" ref="AN72:AN73" si="67">(W72/G72)*10</f>
        <v>0.70819276645072982</v>
      </c>
      <c r="AO72" s="384">
        <f t="shared" ref="AO72:AO73" si="68">(AL72-AI72)/AI72</f>
        <v>-9.870030394472035E-3</v>
      </c>
      <c r="AP72" s="385">
        <f t="shared" ref="AP72:AP73" si="69">(AM72-AJ72)/AJ72</f>
        <v>-5.2638636846853701E-2</v>
      </c>
      <c r="AQ72" s="386">
        <f t="shared" ref="AQ72:AQ73" si="70">(AN72-AK72)/AK72</f>
        <v>-4.5017748566325351E-2</v>
      </c>
    </row>
    <row r="73" spans="1:43" ht="19.5" customHeight="1">
      <c r="A73" s="8" t="s">
        <v>148</v>
      </c>
      <c r="B73" s="19">
        <v>1764.2199999999998</v>
      </c>
      <c r="C73" s="371">
        <v>31127.119999999995</v>
      </c>
      <c r="D73" s="375">
        <v>32891.339999999997</v>
      </c>
      <c r="E73" s="19">
        <v>2337.63</v>
      </c>
      <c r="F73" s="369">
        <v>22739.71999999999</v>
      </c>
      <c r="G73" s="377">
        <v>25077.349999999991</v>
      </c>
      <c r="H73" s="345">
        <f t="shared" si="43"/>
        <v>2.9023163321138763E-2</v>
      </c>
      <c r="I73" s="323">
        <f t="shared" si="44"/>
        <v>4.6339293999229703E-2</v>
      </c>
      <c r="J73" s="399">
        <f t="shared" si="45"/>
        <v>4.4902329126397238E-2</v>
      </c>
      <c r="K73" s="323">
        <f t="shared" si="46"/>
        <v>3.812978542973508E-2</v>
      </c>
      <c r="L73" s="323">
        <f t="shared" si="47"/>
        <v>3.4149535810636795E-2</v>
      </c>
      <c r="M73" s="399">
        <f t="shared" si="48"/>
        <v>3.4485096848455112E-2</v>
      </c>
      <c r="N73" s="394">
        <f t="shared" si="49"/>
        <v>0.32502182267517676</v>
      </c>
      <c r="O73" s="395">
        <f t="shared" si="49"/>
        <v>-0.26945634546337749</v>
      </c>
      <c r="P73" s="386">
        <f t="shared" si="49"/>
        <v>-0.23756982841076119</v>
      </c>
      <c r="R73" s="401">
        <v>479.64899999999994</v>
      </c>
      <c r="S73" s="369">
        <v>6451.5730000000003</v>
      </c>
      <c r="T73" s="374">
        <v>6931.2220000000007</v>
      </c>
      <c r="U73" s="19">
        <v>550.86599999999999</v>
      </c>
      <c r="V73" s="119">
        <v>4748.6059999999998</v>
      </c>
      <c r="W73" s="375">
        <v>5299.4719999999998</v>
      </c>
      <c r="X73" s="345">
        <f t="shared" si="50"/>
        <v>4.827483894850107E-2</v>
      </c>
      <c r="Y73" s="323">
        <f t="shared" si="51"/>
        <v>7.3930689447932449E-2</v>
      </c>
      <c r="Z73" s="399">
        <f t="shared" si="52"/>
        <v>7.1308170637137111E-2</v>
      </c>
      <c r="AA73" s="323">
        <f t="shared" si="53"/>
        <v>5.5436889070972752E-2</v>
      </c>
      <c r="AB73" s="323">
        <f t="shared" si="54"/>
        <v>5.6890223261077774E-2</v>
      </c>
      <c r="AC73" s="399">
        <f t="shared" si="55"/>
        <v>5.6735613907584199E-2</v>
      </c>
      <c r="AE73" s="394">
        <f t="shared" si="59"/>
        <v>0.14847732404320671</v>
      </c>
      <c r="AF73" s="395">
        <f t="shared" si="60"/>
        <v>-0.26396151760198644</v>
      </c>
      <c r="AG73" s="386">
        <f t="shared" si="61"/>
        <v>-0.23542024768504036</v>
      </c>
      <c r="AI73" s="27">
        <f t="shared" si="62"/>
        <v>2.7187595651335998</v>
      </c>
      <c r="AJ73" s="28">
        <f t="shared" si="63"/>
        <v>2.0726533646543595</v>
      </c>
      <c r="AK73" s="402">
        <f t="shared" si="64"/>
        <v>2.1073090971666102</v>
      </c>
      <c r="AL73" s="28">
        <f t="shared" si="65"/>
        <v>2.3565149317898895</v>
      </c>
      <c r="AM73" s="28">
        <f t="shared" si="66"/>
        <v>2.088242951100542</v>
      </c>
      <c r="AN73" s="402">
        <f t="shared" si="67"/>
        <v>2.113250403252338</v>
      </c>
      <c r="AO73" s="384">
        <f t="shared" si="68"/>
        <v>-0.13323893660523442</v>
      </c>
      <c r="AP73" s="385">
        <f t="shared" si="69"/>
        <v>7.5215599057888464E-3</v>
      </c>
      <c r="AQ73" s="386">
        <f t="shared" si="70"/>
        <v>2.8193804571509003E-3</v>
      </c>
    </row>
    <row r="74" spans="1:43" ht="19.5" customHeight="1">
      <c r="A74" s="8" t="s">
        <v>157</v>
      </c>
      <c r="B74" s="19">
        <v>3377.7699999999995</v>
      </c>
      <c r="C74" s="371">
        <v>26297.279999999992</v>
      </c>
      <c r="D74" s="375">
        <v>29675.049999999992</v>
      </c>
      <c r="E74" s="19">
        <v>3418.4299999999989</v>
      </c>
      <c r="F74" s="369">
        <v>22244.469999999998</v>
      </c>
      <c r="G74" s="377">
        <v>25662.899999999998</v>
      </c>
      <c r="H74" s="345">
        <f t="shared" si="43"/>
        <v>5.5567656171703575E-2</v>
      </c>
      <c r="I74" s="323">
        <f t="shared" si="44"/>
        <v>3.9149056812839193E-2</v>
      </c>
      <c r="J74" s="399">
        <f t="shared" si="45"/>
        <v>4.0511540786793546E-2</v>
      </c>
      <c r="K74" s="323">
        <f t="shared" si="46"/>
        <v>5.5759039029516747E-2</v>
      </c>
      <c r="L74" s="323">
        <f t="shared" si="47"/>
        <v>3.3405790610158616E-2</v>
      </c>
      <c r="M74" s="399">
        <f t="shared" si="48"/>
        <v>3.52903154405158E-2</v>
      </c>
      <c r="N74" s="394">
        <f t="shared" si="49"/>
        <v>1.203752771799128E-2</v>
      </c>
      <c r="O74" s="395">
        <f t="shared" si="49"/>
        <v>-0.15411517845191577</v>
      </c>
      <c r="P74" s="386">
        <f t="shared" si="49"/>
        <v>-0.13520280505003346</v>
      </c>
      <c r="R74" s="401">
        <v>533.19200000000001</v>
      </c>
      <c r="S74" s="369">
        <v>5198.2799999999988</v>
      </c>
      <c r="T74" s="374">
        <v>5731.4719999999988</v>
      </c>
      <c r="U74" s="19">
        <v>467.09299999999996</v>
      </c>
      <c r="V74" s="119">
        <v>4316.2119999999995</v>
      </c>
      <c r="W74" s="375">
        <v>4783.3049999999994</v>
      </c>
      <c r="X74" s="345">
        <f t="shared" si="50"/>
        <v>5.3663737292539308E-2</v>
      </c>
      <c r="Y74" s="323">
        <f t="shared" si="51"/>
        <v>5.956879420621889E-2</v>
      </c>
      <c r="Z74" s="399">
        <f t="shared" si="52"/>
        <v>5.8965184404420085E-2</v>
      </c>
      <c r="AA74" s="323">
        <f t="shared" si="53"/>
        <v>4.7006318826770713E-2</v>
      </c>
      <c r="AB74" s="323">
        <f t="shared" si="54"/>
        <v>5.1709968003692659E-2</v>
      </c>
      <c r="AC74" s="399">
        <f t="shared" si="55"/>
        <v>5.1209581951224013E-2</v>
      </c>
      <c r="AE74" s="394">
        <f t="shared" si="56"/>
        <v>-0.12396847664631136</v>
      </c>
      <c r="AF74" s="395">
        <f t="shared" si="56"/>
        <v>-0.16968458797910069</v>
      </c>
      <c r="AG74" s="386">
        <f t="shared" si="56"/>
        <v>-0.16543167270118386</v>
      </c>
      <c r="AI74" s="27">
        <f t="shared" si="57"/>
        <v>1.5785325821473934</v>
      </c>
      <c r="AJ74" s="28">
        <f t="shared" si="57"/>
        <v>1.9767367575658019</v>
      </c>
      <c r="AK74" s="402">
        <f t="shared" si="57"/>
        <v>1.9314110675466427</v>
      </c>
      <c r="AL74" s="28">
        <f t="shared" si="57"/>
        <v>1.3663962696325509</v>
      </c>
      <c r="AM74" s="28">
        <f t="shared" si="57"/>
        <v>1.9403528157784833</v>
      </c>
      <c r="AN74" s="402">
        <f t="shared" si="57"/>
        <v>1.8638988578843387</v>
      </c>
      <c r="AO74" s="384">
        <f t="shared" si="58"/>
        <v>-0.13438830146049821</v>
      </c>
      <c r="AP74" s="385">
        <f t="shared" si="58"/>
        <v>-1.8406063249475177E-2</v>
      </c>
      <c r="AQ74" s="386">
        <f t="shared" si="58"/>
        <v>-3.4954863206857742E-2</v>
      </c>
    </row>
    <row r="75" spans="1:43" ht="19.5" customHeight="1">
      <c r="A75" s="8" t="s">
        <v>229</v>
      </c>
      <c r="B75" s="19">
        <v>1783.7099999999996</v>
      </c>
      <c r="C75" s="371">
        <v>28645.39</v>
      </c>
      <c r="D75" s="375">
        <v>30429.1</v>
      </c>
      <c r="E75" s="19">
        <v>1082.5400000000002</v>
      </c>
      <c r="F75" s="369">
        <v>37333.380000000005</v>
      </c>
      <c r="G75" s="377">
        <v>38415.920000000006</v>
      </c>
      <c r="H75" s="345">
        <f t="shared" si="43"/>
        <v>2.9343793091308575E-2</v>
      </c>
      <c r="I75" s="323">
        <f t="shared" si="44"/>
        <v>4.2644714606831426E-2</v>
      </c>
      <c r="J75" s="399">
        <f t="shared" si="45"/>
        <v>4.1540948566402405E-2</v>
      </c>
      <c r="K75" s="323">
        <f t="shared" si="46"/>
        <v>1.7657635262682894E-2</v>
      </c>
      <c r="L75" s="323">
        <f t="shared" si="47"/>
        <v>5.6065668233474829E-2</v>
      </c>
      <c r="M75" s="399">
        <f t="shared" si="48"/>
        <v>5.2827620211964348E-2</v>
      </c>
      <c r="N75" s="394">
        <f t="shared" si="49"/>
        <v>-0.39309641141216878</v>
      </c>
      <c r="O75" s="395">
        <f t="shared" si="49"/>
        <v>0.30329452662365586</v>
      </c>
      <c r="P75" s="386">
        <f t="shared" si="49"/>
        <v>0.26247309319040024</v>
      </c>
      <c r="R75" s="401">
        <v>203.79899999999998</v>
      </c>
      <c r="S75" s="369">
        <v>2702.99</v>
      </c>
      <c r="T75" s="374">
        <v>2906.7889999999998</v>
      </c>
      <c r="U75" s="19">
        <v>125.93899999999998</v>
      </c>
      <c r="V75" s="119">
        <v>3519.2199999999993</v>
      </c>
      <c r="W75" s="375">
        <v>3645.1589999999992</v>
      </c>
      <c r="X75" s="345">
        <f t="shared" si="50"/>
        <v>2.0511590564903856E-2</v>
      </c>
      <c r="Y75" s="323">
        <f t="shared" si="51"/>
        <v>3.0974448288947042E-2</v>
      </c>
      <c r="Z75" s="399">
        <f t="shared" si="52"/>
        <v>2.9904944037018738E-2</v>
      </c>
      <c r="AA75" s="323">
        <f t="shared" si="53"/>
        <v>1.267398309699498E-2</v>
      </c>
      <c r="AB75" s="323">
        <f t="shared" si="54"/>
        <v>4.2161681029095718E-2</v>
      </c>
      <c r="AC75" s="399">
        <f t="shared" si="55"/>
        <v>3.9024705415134878E-2</v>
      </c>
      <c r="AE75" s="394">
        <f t="shared" si="56"/>
        <v>-0.38204309147738708</v>
      </c>
      <c r="AF75" s="395">
        <f t="shared" si="56"/>
        <v>0.30197300027007118</v>
      </c>
      <c r="AG75" s="386">
        <f t="shared" si="56"/>
        <v>0.25401568534902241</v>
      </c>
      <c r="AI75" s="27">
        <f t="shared" si="57"/>
        <v>1.1425568057587838</v>
      </c>
      <c r="AJ75" s="28">
        <f t="shared" si="57"/>
        <v>0.94360383991979158</v>
      </c>
      <c r="AK75" s="402">
        <f t="shared" si="57"/>
        <v>0.95526617612745701</v>
      </c>
      <c r="AL75" s="28">
        <f t="shared" si="57"/>
        <v>1.16336578786927</v>
      </c>
      <c r="AM75" s="28">
        <f t="shared" si="57"/>
        <v>0.94264703597691901</v>
      </c>
      <c r="AN75" s="402">
        <f t="shared" si="57"/>
        <v>0.94886677190081581</v>
      </c>
      <c r="AO75" s="384">
        <f t="shared" si="58"/>
        <v>1.8212645538150506E-2</v>
      </c>
      <c r="AP75" s="385">
        <f t="shared" si="58"/>
        <v>-1.0139890305595771E-3</v>
      </c>
      <c r="AQ75" s="386">
        <f t="shared" si="58"/>
        <v>-6.6990796770212023E-3</v>
      </c>
    </row>
    <row r="76" spans="1:43" ht="19.5" customHeight="1">
      <c r="A76" s="8" t="s">
        <v>150</v>
      </c>
      <c r="B76" s="19">
        <v>1615.2100000000005</v>
      </c>
      <c r="C76" s="371">
        <v>12607.480000000001</v>
      </c>
      <c r="D76" s="375">
        <v>14222.690000000002</v>
      </c>
      <c r="E76" s="19">
        <v>2319.1299999999997</v>
      </c>
      <c r="F76" s="369">
        <v>9409.510000000002</v>
      </c>
      <c r="G76" s="377">
        <v>11728.640000000001</v>
      </c>
      <c r="H76" s="345">
        <f t="shared" si="43"/>
        <v>2.6571801491841473E-2</v>
      </c>
      <c r="I76" s="323">
        <f t="shared" si="44"/>
        <v>1.8768897421586342E-2</v>
      </c>
      <c r="J76" s="399">
        <f t="shared" si="45"/>
        <v>1.9416415002937518E-2</v>
      </c>
      <c r="K76" s="323">
        <f t="shared" si="46"/>
        <v>3.7828026370153311E-2</v>
      </c>
      <c r="L76" s="323">
        <f t="shared" si="47"/>
        <v>1.4130798387383188E-2</v>
      </c>
      <c r="M76" s="399">
        <f t="shared" si="48"/>
        <v>1.6128629472438861E-2</v>
      </c>
      <c r="N76" s="394">
        <f t="shared" si="49"/>
        <v>0.43580710867317496</v>
      </c>
      <c r="O76" s="395">
        <f t="shared" si="49"/>
        <v>-0.25365655943931692</v>
      </c>
      <c r="P76" s="386">
        <f t="shared" si="49"/>
        <v>-0.17535712301962572</v>
      </c>
      <c r="R76" s="401">
        <v>349.34200000000004</v>
      </c>
      <c r="S76" s="369">
        <v>2754.1660000000011</v>
      </c>
      <c r="T76" s="374">
        <v>3103.5080000000012</v>
      </c>
      <c r="U76" s="19">
        <v>743.72200000000021</v>
      </c>
      <c r="V76" s="119">
        <v>1949.0949999999998</v>
      </c>
      <c r="W76" s="375">
        <v>2692.817</v>
      </c>
      <c r="X76" s="345">
        <f t="shared" si="50"/>
        <v>3.5159937345740876E-2</v>
      </c>
      <c r="Y76" s="323">
        <f t="shared" si="51"/>
        <v>3.1560890845388309E-2</v>
      </c>
      <c r="Z76" s="399">
        <f t="shared" si="52"/>
        <v>3.1928782260576875E-2</v>
      </c>
      <c r="AA76" s="323">
        <f t="shared" si="53"/>
        <v>7.484512388428767E-2</v>
      </c>
      <c r="AB76" s="323">
        <f t="shared" si="54"/>
        <v>2.335094756377985E-2</v>
      </c>
      <c r="AC76" s="399">
        <f t="shared" si="55"/>
        <v>2.8829027804237697E-2</v>
      </c>
      <c r="AE76" s="394">
        <f t="shared" si="56"/>
        <v>1.1289223740632393</v>
      </c>
      <c r="AF76" s="395">
        <f t="shared" si="56"/>
        <v>-0.29231026742759914</v>
      </c>
      <c r="AG76" s="386">
        <f t="shared" si="56"/>
        <v>-0.13233122002585493</v>
      </c>
      <c r="AI76" s="27">
        <f t="shared" si="57"/>
        <v>2.1628271246463306</v>
      </c>
      <c r="AJ76" s="28">
        <f t="shared" si="57"/>
        <v>2.1845491723960704</v>
      </c>
      <c r="AK76" s="402">
        <f t="shared" si="57"/>
        <v>2.1820822924496004</v>
      </c>
      <c r="AL76" s="28">
        <f t="shared" si="57"/>
        <v>3.2069008636859526</v>
      </c>
      <c r="AM76" s="28">
        <f t="shared" si="57"/>
        <v>2.0714096695789679</v>
      </c>
      <c r="AN76" s="402">
        <f t="shared" si="57"/>
        <v>2.2959328617810759</v>
      </c>
      <c r="AO76" s="384">
        <f t="shared" si="58"/>
        <v>0.48273564130112839</v>
      </c>
      <c r="AP76" s="385">
        <f t="shared" si="58"/>
        <v>-5.179077873216658E-2</v>
      </c>
      <c r="AQ76" s="386">
        <f t="shared" si="58"/>
        <v>5.2175195099386992E-2</v>
      </c>
    </row>
    <row r="77" spans="1:43" ht="19.5" customHeight="1">
      <c r="A77" s="8" t="s">
        <v>181</v>
      </c>
      <c r="B77" s="19">
        <v>987.41000000000008</v>
      </c>
      <c r="C77" s="371">
        <v>7367.2299999999977</v>
      </c>
      <c r="D77" s="375">
        <v>8354.6399999999976</v>
      </c>
      <c r="E77" s="19">
        <v>773.81999999999994</v>
      </c>
      <c r="F77" s="369">
        <v>6602.7599999999993</v>
      </c>
      <c r="G77" s="377">
        <v>7376.579999999999</v>
      </c>
      <c r="H77" s="345">
        <f t="shared" si="43"/>
        <v>1.6243870772877322E-2</v>
      </c>
      <c r="I77" s="323">
        <f t="shared" si="44"/>
        <v>1.0967678247455755E-2</v>
      </c>
      <c r="J77" s="399">
        <f t="shared" si="45"/>
        <v>1.1405518747869905E-2</v>
      </c>
      <c r="K77" s="323">
        <f t="shared" si="46"/>
        <v>1.26220105667867E-2</v>
      </c>
      <c r="L77" s="323">
        <f t="shared" si="47"/>
        <v>9.9157416656423334E-3</v>
      </c>
      <c r="M77" s="399">
        <f t="shared" si="48"/>
        <v>1.0143897808595287E-2</v>
      </c>
      <c r="N77" s="394">
        <f t="shared" si="49"/>
        <v>-0.21631338552374407</v>
      </c>
      <c r="O77" s="395">
        <f t="shared" si="49"/>
        <v>-0.10376627307685503</v>
      </c>
      <c r="P77" s="386">
        <f t="shared" si="49"/>
        <v>-0.11706788084226237</v>
      </c>
      <c r="R77" s="401">
        <v>164.333</v>
      </c>
      <c r="S77" s="369">
        <v>1502.6640000000002</v>
      </c>
      <c r="T77" s="374">
        <v>1666.9970000000003</v>
      </c>
      <c r="U77" s="19">
        <v>138.58799999999997</v>
      </c>
      <c r="V77" s="119">
        <v>1554.9589999999996</v>
      </c>
      <c r="W77" s="375">
        <v>1693.5469999999996</v>
      </c>
      <c r="X77" s="345">
        <f t="shared" si="50"/>
        <v>1.6539488477874502E-2</v>
      </c>
      <c r="Y77" s="323">
        <f t="shared" si="51"/>
        <v>1.721951925965776E-2</v>
      </c>
      <c r="Z77" s="399">
        <f t="shared" si="52"/>
        <v>1.7150007102296774E-2</v>
      </c>
      <c r="AA77" s="323">
        <f t="shared" si="53"/>
        <v>1.3946926444122473E-2</v>
      </c>
      <c r="AB77" s="323">
        <f t="shared" si="54"/>
        <v>1.8629038642461012E-2</v>
      </c>
      <c r="AC77" s="399">
        <f t="shared" si="55"/>
        <v>1.81309437480465E-2</v>
      </c>
      <c r="AE77" s="394">
        <f t="shared" si="56"/>
        <v>-0.15666360378012958</v>
      </c>
      <c r="AF77" s="395">
        <f t="shared" si="56"/>
        <v>3.4801525823470437E-2</v>
      </c>
      <c r="AG77" s="386">
        <f t="shared" si="56"/>
        <v>1.5926843299657569E-2</v>
      </c>
      <c r="AI77" s="27">
        <f t="shared" si="57"/>
        <v>1.6642833270880384</v>
      </c>
      <c r="AJ77" s="28">
        <f t="shared" si="57"/>
        <v>2.0396594106604526</v>
      </c>
      <c r="AK77" s="402">
        <f t="shared" si="57"/>
        <v>1.9952948301782014</v>
      </c>
      <c r="AL77" s="28">
        <f t="shared" si="57"/>
        <v>1.7909591377839804</v>
      </c>
      <c r="AM77" s="28">
        <f t="shared" si="57"/>
        <v>2.3550136609539036</v>
      </c>
      <c r="AN77" s="402">
        <f t="shared" si="57"/>
        <v>2.2958430600630644</v>
      </c>
      <c r="AO77" s="384">
        <f t="shared" si="58"/>
        <v>7.6114330194957877E-2</v>
      </c>
      <c r="AP77" s="385">
        <f t="shared" si="58"/>
        <v>0.15461123001478841</v>
      </c>
      <c r="AQ77" s="386">
        <f t="shared" si="58"/>
        <v>0.15062848123453554</v>
      </c>
    </row>
    <row r="78" spans="1:43" ht="19.5" customHeight="1">
      <c r="A78" s="8" t="s">
        <v>184</v>
      </c>
      <c r="B78" s="19">
        <v>3365.5099999999998</v>
      </c>
      <c r="C78" s="371">
        <v>28544.359999999997</v>
      </c>
      <c r="D78" s="375">
        <v>31909.869999999995</v>
      </c>
      <c r="E78" s="19">
        <v>4177.1099999999997</v>
      </c>
      <c r="F78" s="369">
        <v>26936.839999999993</v>
      </c>
      <c r="G78" s="377">
        <v>31113.949999999993</v>
      </c>
      <c r="H78" s="345">
        <f t="shared" si="43"/>
        <v>5.536596704998567E-2</v>
      </c>
      <c r="I78" s="323">
        <f t="shared" si="44"/>
        <v>4.2494310108350926E-2</v>
      </c>
      <c r="J78" s="399">
        <f t="shared" si="45"/>
        <v>4.3562453980912581E-2</v>
      </c>
      <c r="K78" s="323">
        <f t="shared" si="46"/>
        <v>6.8134096506461961E-2</v>
      </c>
      <c r="L78" s="323">
        <f t="shared" si="47"/>
        <v>4.0452590542249145E-2</v>
      </c>
      <c r="M78" s="399">
        <f t="shared" si="48"/>
        <v>4.2786322282377921E-2</v>
      </c>
      <c r="N78" s="394">
        <f t="shared" si="49"/>
        <v>0.24115215821673386</v>
      </c>
      <c r="O78" s="395">
        <f t="shared" si="49"/>
        <v>-5.6316554303547331E-2</v>
      </c>
      <c r="P78" s="386">
        <f t="shared" si="49"/>
        <v>-2.4942752822245971E-2</v>
      </c>
      <c r="R78" s="401">
        <v>215.37900000000002</v>
      </c>
      <c r="S78" s="369">
        <v>988.69900000000041</v>
      </c>
      <c r="T78" s="374">
        <v>1204.0780000000004</v>
      </c>
      <c r="U78" s="19">
        <v>316.72399999999999</v>
      </c>
      <c r="V78" s="119">
        <v>1195.6880000000003</v>
      </c>
      <c r="W78" s="375">
        <v>1512.4120000000003</v>
      </c>
      <c r="X78" s="345">
        <f t="shared" si="50"/>
        <v>2.1677073313796577E-2</v>
      </c>
      <c r="Y78" s="323">
        <f t="shared" si="51"/>
        <v>1.132982587757767E-2</v>
      </c>
      <c r="Z78" s="399">
        <f t="shared" si="52"/>
        <v>1.2387512546044954E-2</v>
      </c>
      <c r="AA78" s="323">
        <f t="shared" si="53"/>
        <v>3.1873800986292083E-2</v>
      </c>
      <c r="AB78" s="323">
        <f t="shared" si="54"/>
        <v>1.432482654290366E-2</v>
      </c>
      <c r="AC78" s="399">
        <f t="shared" si="55"/>
        <v>1.6191730666979137E-2</v>
      </c>
      <c r="AE78" s="394">
        <f t="shared" si="56"/>
        <v>0.47054262486129084</v>
      </c>
      <c r="AF78" s="395">
        <f t="shared" si="56"/>
        <v>0.20935491995035885</v>
      </c>
      <c r="AG78" s="386">
        <f t="shared" si="56"/>
        <v>0.25607477256456784</v>
      </c>
      <c r="AI78" s="27">
        <f t="shared" si="57"/>
        <v>0.63995947122427221</v>
      </c>
      <c r="AJ78" s="28">
        <f t="shared" si="57"/>
        <v>0.34637280359412526</v>
      </c>
      <c r="AK78" s="402">
        <f t="shared" si="57"/>
        <v>0.37733716871927109</v>
      </c>
      <c r="AL78" s="28">
        <f t="shared" si="57"/>
        <v>0.7582371543962213</v>
      </c>
      <c r="AM78" s="28">
        <f t="shared" si="57"/>
        <v>0.44388577130799328</v>
      </c>
      <c r="AN78" s="402">
        <f t="shared" si="57"/>
        <v>0.48608807303476437</v>
      </c>
      <c r="AO78" s="384">
        <f t="shared" si="58"/>
        <v>0.18482058394366502</v>
      </c>
      <c r="AP78" s="385">
        <f t="shared" si="58"/>
        <v>0.28152605141635872</v>
      </c>
      <c r="AQ78" s="386">
        <f t="shared" si="58"/>
        <v>0.28820618091932809</v>
      </c>
    </row>
    <row r="79" spans="1:43" ht="19.5" customHeight="1">
      <c r="A79" s="8" t="s">
        <v>155</v>
      </c>
      <c r="B79" s="19">
        <v>3717.6000000000004</v>
      </c>
      <c r="C79" s="371">
        <v>2247.81</v>
      </c>
      <c r="D79" s="375">
        <v>5965.41</v>
      </c>
      <c r="E79" s="19">
        <v>2486.6000000000004</v>
      </c>
      <c r="F79" s="369">
        <v>2275.3500000000004</v>
      </c>
      <c r="G79" s="377">
        <v>4761.9500000000007</v>
      </c>
      <c r="H79" s="345">
        <f t="shared" si="43"/>
        <v>6.1158195668717899E-2</v>
      </c>
      <c r="I79" s="323">
        <f t="shared" si="44"/>
        <v>3.3463400547306828E-3</v>
      </c>
      <c r="J79" s="399">
        <f t="shared" si="45"/>
        <v>8.1438093794263585E-3</v>
      </c>
      <c r="K79" s="323">
        <f t="shared" si="46"/>
        <v>4.0559679867891517E-2</v>
      </c>
      <c r="L79" s="323">
        <f t="shared" si="47"/>
        <v>3.4170230023383083E-3</v>
      </c>
      <c r="M79" s="399">
        <f t="shared" si="48"/>
        <v>6.5483915540318609E-3</v>
      </c>
      <c r="N79" s="394">
        <f t="shared" si="49"/>
        <v>-0.33112760921024315</v>
      </c>
      <c r="O79" s="395">
        <f t="shared" si="49"/>
        <v>1.2251925207201862E-2</v>
      </c>
      <c r="P79" s="386">
        <f t="shared" si="49"/>
        <v>-0.20173969601418831</v>
      </c>
      <c r="R79" s="401">
        <v>1063.258</v>
      </c>
      <c r="S79" s="369">
        <v>654.31500000000017</v>
      </c>
      <c r="T79" s="374">
        <v>1717.5730000000003</v>
      </c>
      <c r="U79" s="19">
        <v>461.82300000000004</v>
      </c>
      <c r="V79" s="119">
        <v>609.80099999999993</v>
      </c>
      <c r="W79" s="375">
        <v>1071.624</v>
      </c>
      <c r="X79" s="345">
        <f t="shared" si="50"/>
        <v>0.10701285463058478</v>
      </c>
      <c r="Y79" s="323">
        <f t="shared" si="51"/>
        <v>7.4980100304412479E-3</v>
      </c>
      <c r="Z79" s="399">
        <f t="shared" si="52"/>
        <v>1.7670331229578205E-2</v>
      </c>
      <c r="AA79" s="323">
        <f t="shared" si="53"/>
        <v>4.6475967697087589E-2</v>
      </c>
      <c r="AB79" s="323">
        <f t="shared" si="54"/>
        <v>7.3056629745294694E-3</v>
      </c>
      <c r="AC79" s="399">
        <f t="shared" si="55"/>
        <v>1.1472698698681871E-2</v>
      </c>
      <c r="AE79" s="394">
        <f t="shared" si="56"/>
        <v>-0.5656529271352766</v>
      </c>
      <c r="AF79" s="395">
        <f t="shared" si="56"/>
        <v>-6.8031452740652781E-2</v>
      </c>
      <c r="AG79" s="386">
        <f t="shared" si="56"/>
        <v>-0.3760824139643556</v>
      </c>
      <c r="AI79" s="27">
        <f t="shared" si="57"/>
        <v>2.8600656337421992</v>
      </c>
      <c r="AJ79" s="28">
        <f t="shared" si="57"/>
        <v>2.9108999426108086</v>
      </c>
      <c r="AK79" s="402">
        <f t="shared" si="57"/>
        <v>2.8792203721118925</v>
      </c>
      <c r="AL79" s="28">
        <f t="shared" si="57"/>
        <v>1.8572468430789026</v>
      </c>
      <c r="AM79" s="28">
        <f t="shared" si="57"/>
        <v>2.680031643483419</v>
      </c>
      <c r="AN79" s="402">
        <f t="shared" si="57"/>
        <v>2.2503890213042972</v>
      </c>
      <c r="AO79" s="384">
        <f t="shared" si="58"/>
        <v>-0.35062789428058583</v>
      </c>
      <c r="AP79" s="385">
        <f t="shared" si="58"/>
        <v>-7.9311657452685244E-2</v>
      </c>
      <c r="AQ79" s="386">
        <f t="shared" si="58"/>
        <v>-0.21840334171654632</v>
      </c>
    </row>
    <row r="80" spans="1:43" ht="19.5" customHeight="1">
      <c r="A80" s="8" t="s">
        <v>180</v>
      </c>
      <c r="B80" s="19">
        <v>16.57</v>
      </c>
      <c r="C80" s="371">
        <v>4453.1500000000005</v>
      </c>
      <c r="D80" s="375">
        <v>4469.72</v>
      </c>
      <c r="E80" s="19">
        <v>5.9999999999999991</v>
      </c>
      <c r="F80" s="369">
        <v>4194.66</v>
      </c>
      <c r="G80" s="377">
        <v>4200.66</v>
      </c>
      <c r="H80" s="345">
        <f t="shared" si="43"/>
        <v>2.7259288310486749E-4</v>
      </c>
      <c r="I80" s="323">
        <f t="shared" si="44"/>
        <v>6.6294545422984777E-3</v>
      </c>
      <c r="J80" s="399">
        <f t="shared" si="45"/>
        <v>6.1019356019803477E-3</v>
      </c>
      <c r="K80" s="323">
        <f t="shared" si="46"/>
        <v>9.7867803107596339E-5</v>
      </c>
      <c r="L80" s="323">
        <f t="shared" si="47"/>
        <v>6.2993604091627249E-3</v>
      </c>
      <c r="M80" s="399">
        <f t="shared" si="48"/>
        <v>5.776534080651723E-3</v>
      </c>
      <c r="N80" s="394">
        <f t="shared" si="49"/>
        <v>-0.63789981894990944</v>
      </c>
      <c r="O80" s="395">
        <f t="shared" si="49"/>
        <v>-5.8046551317606783E-2</v>
      </c>
      <c r="P80" s="386">
        <f t="shared" si="49"/>
        <v>-6.0196164412983449E-2</v>
      </c>
      <c r="R80" s="401">
        <v>16.791</v>
      </c>
      <c r="S80" s="369">
        <v>1115.184</v>
      </c>
      <c r="T80" s="374">
        <v>1131.9749999999999</v>
      </c>
      <c r="U80" s="19">
        <v>5.28</v>
      </c>
      <c r="V80" s="119">
        <v>1019.7630000000001</v>
      </c>
      <c r="W80" s="375">
        <v>1025.0430000000001</v>
      </c>
      <c r="X80" s="345">
        <f t="shared" si="50"/>
        <v>1.6899499858944386E-3</v>
      </c>
      <c r="Y80" s="323">
        <f t="shared" si="51"/>
        <v>1.2779258946818566E-2</v>
      </c>
      <c r="Z80" s="399">
        <f t="shared" si="52"/>
        <v>1.1645719392189899E-2</v>
      </c>
      <c r="AA80" s="323">
        <f t="shared" si="53"/>
        <v>5.3135748856298292E-4</v>
      </c>
      <c r="AB80" s="323">
        <f t="shared" si="54"/>
        <v>1.2217173786030355E-2</v>
      </c>
      <c r="AC80" s="399">
        <f t="shared" si="55"/>
        <v>1.0974007200466733E-2</v>
      </c>
      <c r="AE80" s="394">
        <f t="shared" si="56"/>
        <v>-0.68554582812220821</v>
      </c>
      <c r="AF80" s="395">
        <f t="shared" si="56"/>
        <v>-8.5565252012223827E-2</v>
      </c>
      <c r="AG80" s="386">
        <f t="shared" si="56"/>
        <v>-9.4464983767309163E-2</v>
      </c>
      <c r="AI80" s="27">
        <f t="shared" si="57"/>
        <v>10.133373566686783</v>
      </c>
      <c r="AJ80" s="28">
        <f t="shared" si="57"/>
        <v>2.5042587831085856</v>
      </c>
      <c r="AK80" s="402">
        <f t="shared" si="57"/>
        <v>2.5325411882623516</v>
      </c>
      <c r="AL80" s="28">
        <f t="shared" si="57"/>
        <v>8.8000000000000025</v>
      </c>
      <c r="AM80" s="28">
        <f t="shared" si="57"/>
        <v>2.4310981104547214</v>
      </c>
      <c r="AN80" s="402">
        <f t="shared" si="57"/>
        <v>2.4401951121966552</v>
      </c>
      <c r="AO80" s="384">
        <f t="shared" si="58"/>
        <v>-0.13158239533083177</v>
      </c>
      <c r="AP80" s="385">
        <f t="shared" si="58"/>
        <v>-2.9214501770878688E-2</v>
      </c>
      <c r="AQ80" s="386">
        <f t="shared" si="58"/>
        <v>-3.6463800270532899E-2</v>
      </c>
    </row>
    <row r="81" spans="1:43" ht="19.5" customHeight="1">
      <c r="A81" s="8" t="s">
        <v>165</v>
      </c>
      <c r="B81" s="19">
        <v>940.66</v>
      </c>
      <c r="C81" s="371">
        <v>2630.9700000000003</v>
      </c>
      <c r="D81" s="375">
        <v>3571.63</v>
      </c>
      <c r="E81" s="19">
        <v>944.31999999999994</v>
      </c>
      <c r="F81" s="369">
        <v>2481.5699999999997</v>
      </c>
      <c r="G81" s="377">
        <v>3425.8899999999994</v>
      </c>
      <c r="H81" s="345">
        <f t="shared" si="43"/>
        <v>1.5474787050176504E-2</v>
      </c>
      <c r="I81" s="323">
        <f t="shared" si="44"/>
        <v>3.916754660667399E-3</v>
      </c>
      <c r="J81" s="399">
        <f t="shared" si="45"/>
        <v>4.8758884793904467E-3</v>
      </c>
      <c r="K81" s="323">
        <f t="shared" si="46"/>
        <v>1.5403087305094229E-2</v>
      </c>
      <c r="L81" s="323">
        <f t="shared" si="47"/>
        <v>3.7267153501275292E-3</v>
      </c>
      <c r="M81" s="399">
        <f t="shared" si="48"/>
        <v>4.7111097640761043E-3</v>
      </c>
      <c r="N81" s="394">
        <f t="shared" si="49"/>
        <v>3.8908851232113285E-3</v>
      </c>
      <c r="O81" s="395">
        <f t="shared" si="49"/>
        <v>-5.6785140081415039E-2</v>
      </c>
      <c r="P81" s="386">
        <f t="shared" si="49"/>
        <v>-4.0804898603718942E-2</v>
      </c>
      <c r="R81" s="401">
        <v>330.24600000000004</v>
      </c>
      <c r="S81" s="369">
        <v>582.67199999999991</v>
      </c>
      <c r="T81" s="374">
        <v>912.91799999999989</v>
      </c>
      <c r="U81" s="19">
        <v>306.95300000000003</v>
      </c>
      <c r="V81" s="119">
        <v>529.81200000000001</v>
      </c>
      <c r="W81" s="375">
        <v>836.7650000000001</v>
      </c>
      <c r="X81" s="345">
        <f t="shared" si="50"/>
        <v>3.3237997918033162E-2</v>
      </c>
      <c r="Y81" s="323">
        <f t="shared" si="51"/>
        <v>6.6770294131378027E-3</v>
      </c>
      <c r="Z81" s="399">
        <f t="shared" si="52"/>
        <v>9.3920686022917633E-3</v>
      </c>
      <c r="AA81" s="323">
        <f t="shared" si="53"/>
        <v>3.089048772478661E-2</v>
      </c>
      <c r="AB81" s="323">
        <f t="shared" si="54"/>
        <v>6.3473623556888356E-3</v>
      </c>
      <c r="AC81" s="399">
        <f t="shared" si="55"/>
        <v>8.9583218802514099E-3</v>
      </c>
      <c r="AE81" s="394">
        <f t="shared" si="56"/>
        <v>-7.0532269883662499E-2</v>
      </c>
      <c r="AF81" s="395">
        <f t="shared" si="56"/>
        <v>-9.0719993409671143E-2</v>
      </c>
      <c r="AG81" s="386">
        <f t="shared" si="56"/>
        <v>-8.3417130563752495E-2</v>
      </c>
      <c r="AI81" s="27">
        <f t="shared" si="57"/>
        <v>3.5107902961750264</v>
      </c>
      <c r="AJ81" s="28">
        <f t="shared" si="57"/>
        <v>2.2146660737294606</v>
      </c>
      <c r="AK81" s="402">
        <f t="shared" si="57"/>
        <v>2.5560262401200569</v>
      </c>
      <c r="AL81" s="28">
        <f t="shared" si="57"/>
        <v>3.2505188919010508</v>
      </c>
      <c r="AM81" s="28">
        <f t="shared" si="57"/>
        <v>2.134987125086135</v>
      </c>
      <c r="AN81" s="402">
        <f t="shared" si="57"/>
        <v>2.4424748021681966</v>
      </c>
      <c r="AO81" s="384">
        <f t="shared" si="58"/>
        <v>-7.4134705384579322E-2</v>
      </c>
      <c r="AP81" s="385">
        <f t="shared" si="58"/>
        <v>-3.5977861217311002E-2</v>
      </c>
      <c r="AQ81" s="386">
        <f t="shared" si="58"/>
        <v>-4.4424989137250313E-2</v>
      </c>
    </row>
    <row r="82" spans="1:43" ht="19.5" customHeight="1">
      <c r="A82" s="8" t="s">
        <v>232</v>
      </c>
      <c r="B82" s="19">
        <v>0.39</v>
      </c>
      <c r="C82" s="371">
        <v>3280.86</v>
      </c>
      <c r="D82" s="375">
        <v>3281.25</v>
      </c>
      <c r="E82" s="19">
        <v>41.58</v>
      </c>
      <c r="F82" s="369">
        <v>2858.56</v>
      </c>
      <c r="G82" s="377">
        <v>2900.14</v>
      </c>
      <c r="H82" s="345">
        <f t="shared" si="43"/>
        <v>6.4158856011405147E-6</v>
      </c>
      <c r="I82" s="323">
        <f t="shared" si="44"/>
        <v>4.8842532206742157E-3</v>
      </c>
      <c r="J82" s="399">
        <f t="shared" si="45"/>
        <v>4.4794698983377061E-3</v>
      </c>
      <c r="K82" s="323">
        <f t="shared" si="46"/>
        <v>6.7822387553564262E-4</v>
      </c>
      <c r="L82" s="323">
        <f t="shared" si="47"/>
        <v>4.2928627567469591E-3</v>
      </c>
      <c r="M82" s="399">
        <f t="shared" si="48"/>
        <v>3.9881250919287176E-3</v>
      </c>
      <c r="N82" s="394">
        <f t="shared" si="49"/>
        <v>105.6153846153846</v>
      </c>
      <c r="O82" s="395">
        <f t="shared" si="49"/>
        <v>-0.12871625122681254</v>
      </c>
      <c r="P82" s="386">
        <f t="shared" si="49"/>
        <v>-0.11614780952380956</v>
      </c>
      <c r="R82" s="401">
        <v>0.127</v>
      </c>
      <c r="S82" s="369">
        <v>896.36800000000017</v>
      </c>
      <c r="T82" s="374">
        <v>896.49500000000012</v>
      </c>
      <c r="U82" s="19">
        <v>6.702</v>
      </c>
      <c r="V82" s="119">
        <v>828.31200000000001</v>
      </c>
      <c r="W82" s="375">
        <v>835.01400000000001</v>
      </c>
      <c r="X82" s="345">
        <f t="shared" si="50"/>
        <v>1.2782064689928753E-5</v>
      </c>
      <c r="Y82" s="323">
        <f t="shared" si="51"/>
        <v>1.0271774687981416E-2</v>
      </c>
      <c r="Z82" s="399">
        <f t="shared" si="52"/>
        <v>9.2231093500309523E-3</v>
      </c>
      <c r="AA82" s="323">
        <f t="shared" si="53"/>
        <v>6.7446172127824081E-4</v>
      </c>
      <c r="AB82" s="323">
        <f t="shared" si="54"/>
        <v>9.9235132604873627E-3</v>
      </c>
      <c r="AC82" s="399">
        <f t="shared" si="55"/>
        <v>8.9395758504672764E-3</v>
      </c>
      <c r="AE82" s="394">
        <f t="shared" si="56"/>
        <v>51.771653543307089</v>
      </c>
      <c r="AF82" s="395">
        <f t="shared" si="56"/>
        <v>-7.5924173999964456E-2</v>
      </c>
      <c r="AG82" s="386">
        <f t="shared" si="56"/>
        <v>-6.857930049805086E-2</v>
      </c>
      <c r="AI82" s="27">
        <f t="shared" si="57"/>
        <v>3.2564102564102564</v>
      </c>
      <c r="AJ82" s="28">
        <f t="shared" si="57"/>
        <v>2.7321129216120168</v>
      </c>
      <c r="AK82" s="402">
        <f t="shared" si="57"/>
        <v>2.7321752380952384</v>
      </c>
      <c r="AL82" s="28">
        <f t="shared" si="57"/>
        <v>1.6118326118326118</v>
      </c>
      <c r="AM82" s="28">
        <f t="shared" si="57"/>
        <v>2.8976547632374343</v>
      </c>
      <c r="AN82" s="402">
        <f t="shared" si="57"/>
        <v>2.8792196238802266</v>
      </c>
      <c r="AO82" s="384">
        <f t="shared" si="58"/>
        <v>-0.50502778061833176</v>
      </c>
      <c r="AP82" s="385">
        <f t="shared" si="58"/>
        <v>6.0591141865301665E-2</v>
      </c>
      <c r="AQ82" s="386">
        <f t="shared" si="58"/>
        <v>5.3819529485049249E-2</v>
      </c>
    </row>
    <row r="83" spans="1:43" ht="19.5" customHeight="1">
      <c r="A83" s="8" t="s">
        <v>169</v>
      </c>
      <c r="B83" s="19">
        <v>500.43</v>
      </c>
      <c r="C83" s="371">
        <v>4326.17</v>
      </c>
      <c r="D83" s="375">
        <v>4826.6000000000004</v>
      </c>
      <c r="E83" s="19">
        <v>433</v>
      </c>
      <c r="F83" s="369">
        <v>2956.5600000000004</v>
      </c>
      <c r="G83" s="377">
        <v>3389.5600000000004</v>
      </c>
      <c r="H83" s="345">
        <f t="shared" si="43"/>
        <v>8.2325682855865327E-3</v>
      </c>
      <c r="I83" s="323">
        <f t="shared" si="44"/>
        <v>6.4404179866511127E-3</v>
      </c>
      <c r="J83" s="399">
        <f t="shared" si="45"/>
        <v>6.5891381063060651E-3</v>
      </c>
      <c r="K83" s="323">
        <f t="shared" si="46"/>
        <v>7.0627931242648696E-3</v>
      </c>
      <c r="L83" s="323">
        <f t="shared" si="47"/>
        <v>4.4400349518945873E-3</v>
      </c>
      <c r="M83" s="399">
        <f t="shared" si="48"/>
        <v>4.6611505950050367E-3</v>
      </c>
      <c r="N83" s="394">
        <f t="shared" si="49"/>
        <v>-0.13474412005675121</v>
      </c>
      <c r="O83" s="395">
        <f t="shared" si="49"/>
        <v>-0.31658718913033923</v>
      </c>
      <c r="P83" s="386">
        <f t="shared" si="49"/>
        <v>-0.29773339410765337</v>
      </c>
      <c r="R83" s="401">
        <v>78.450999999999993</v>
      </c>
      <c r="S83" s="369">
        <v>917.55199999999991</v>
      </c>
      <c r="T83" s="374">
        <v>996.00299999999993</v>
      </c>
      <c r="U83" s="19">
        <v>62.094999999999985</v>
      </c>
      <c r="V83" s="119">
        <v>739.31600000000003</v>
      </c>
      <c r="W83" s="375">
        <v>801.41100000000006</v>
      </c>
      <c r="X83" s="345">
        <f t="shared" si="50"/>
        <v>7.8957933621228386E-3</v>
      </c>
      <c r="Y83" s="323">
        <f t="shared" si="51"/>
        <v>1.0514529086833445E-2</v>
      </c>
      <c r="Z83" s="399">
        <f t="shared" si="52"/>
        <v>1.0246844189826911E-2</v>
      </c>
      <c r="AA83" s="323">
        <f t="shared" si="53"/>
        <v>6.2489854644542453E-3</v>
      </c>
      <c r="AB83" s="323">
        <f t="shared" si="54"/>
        <v>8.8573051334406312E-3</v>
      </c>
      <c r="AC83" s="399">
        <f t="shared" si="55"/>
        <v>8.5798255141815959E-3</v>
      </c>
      <c r="AE83" s="394">
        <f t="shared" si="56"/>
        <v>-0.20848682617175066</v>
      </c>
      <c r="AF83" s="395">
        <f t="shared" si="56"/>
        <v>-0.19425166094128712</v>
      </c>
      <c r="AG83" s="386">
        <f t="shared" si="56"/>
        <v>-0.19537290550329656</v>
      </c>
      <c r="AI83" s="27">
        <f t="shared" si="57"/>
        <v>1.5676718022500649</v>
      </c>
      <c r="AJ83" s="28">
        <f t="shared" si="57"/>
        <v>2.1209337589600037</v>
      </c>
      <c r="AK83" s="402">
        <f t="shared" si="57"/>
        <v>2.0635706294285829</v>
      </c>
      <c r="AL83" s="28">
        <f t="shared" si="57"/>
        <v>1.4340646651270204</v>
      </c>
      <c r="AM83" s="28">
        <f t="shared" si="57"/>
        <v>2.5005952864139402</v>
      </c>
      <c r="AN83" s="402">
        <f t="shared" si="57"/>
        <v>2.3643511252197924</v>
      </c>
      <c r="AO83" s="384">
        <f>(AL83-AI83)/AI83</f>
        <v>-8.5226472104224502E-2</v>
      </c>
      <c r="AP83" s="385">
        <f>(AM83-AJ83)/AJ83</f>
        <v>0.17900678220148797</v>
      </c>
      <c r="AQ83" s="386">
        <f>(AN83-AK83)/AK83</f>
        <v>0.14575730605087051</v>
      </c>
    </row>
    <row r="84" spans="1:43" ht="19.5" customHeight="1">
      <c r="A84" s="8" t="s">
        <v>168</v>
      </c>
      <c r="B84" s="19">
        <v>1655.6099999999994</v>
      </c>
      <c r="C84" s="371">
        <v>2494.3399999999992</v>
      </c>
      <c r="D84" s="375">
        <v>4149.9499999999989</v>
      </c>
      <c r="E84" s="19">
        <v>3345.24</v>
      </c>
      <c r="F84" s="369">
        <v>1773.9199999999998</v>
      </c>
      <c r="G84" s="377">
        <v>5119.16</v>
      </c>
      <c r="H84" s="345">
        <f t="shared" si="43"/>
        <v>2.723642143616473E-2</v>
      </c>
      <c r="I84" s="323">
        <f t="shared" si="44"/>
        <v>3.7133520413722373E-3</v>
      </c>
      <c r="J84" s="399">
        <f t="shared" si="45"/>
        <v>5.6653946223562852E-3</v>
      </c>
      <c r="K84" s="323">
        <f t="shared" si="46"/>
        <v>5.4565214944609267E-2</v>
      </c>
      <c r="L84" s="323">
        <f t="shared" si="47"/>
        <v>2.6639969430232581E-3</v>
      </c>
      <c r="M84" s="399">
        <f t="shared" si="48"/>
        <v>7.0396085863433542E-3</v>
      </c>
      <c r="N84" s="394">
        <f t="shared" si="49"/>
        <v>1.0205483175385512</v>
      </c>
      <c r="O84" s="395">
        <f t="shared" si="49"/>
        <v>-0.2888218927652203</v>
      </c>
      <c r="P84" s="386">
        <f t="shared" si="49"/>
        <v>0.23354739213725495</v>
      </c>
      <c r="R84" s="401">
        <v>250.84800000000001</v>
      </c>
      <c r="S84" s="369">
        <v>437.45200000000006</v>
      </c>
      <c r="T84" s="374">
        <v>688.30000000000007</v>
      </c>
      <c r="U84" s="19">
        <v>461.27199999999993</v>
      </c>
      <c r="V84" s="119">
        <v>310.714</v>
      </c>
      <c r="W84" s="375">
        <v>771.98599999999988</v>
      </c>
      <c r="X84" s="345">
        <f t="shared" si="50"/>
        <v>2.5246892624718489E-2</v>
      </c>
      <c r="Y84" s="323">
        <f t="shared" si="51"/>
        <v>5.0129058386810393E-3</v>
      </c>
      <c r="Z84" s="399">
        <f t="shared" si="52"/>
        <v>7.0812064379905115E-3</v>
      </c>
      <c r="AA84" s="323">
        <f t="shared" si="53"/>
        <v>4.6420517322807615E-2</v>
      </c>
      <c r="AB84" s="323">
        <f t="shared" si="54"/>
        <v>3.7224795719717576E-3</v>
      </c>
      <c r="AC84" s="399">
        <f t="shared" si="55"/>
        <v>8.2648044254333801E-3</v>
      </c>
      <c r="AE84" s="394">
        <f t="shared" si="56"/>
        <v>0.83885061870136457</v>
      </c>
      <c r="AF84" s="395">
        <f t="shared" si="56"/>
        <v>-0.28971864341687781</v>
      </c>
      <c r="AG84" s="386">
        <f t="shared" si="56"/>
        <v>0.12158361179718118</v>
      </c>
      <c r="AI84" s="27">
        <f t="shared" si="57"/>
        <v>1.5151394350118694</v>
      </c>
      <c r="AJ84" s="28">
        <f t="shared" si="57"/>
        <v>1.7537785546477234</v>
      </c>
      <c r="AK84" s="402">
        <f t="shared" si="57"/>
        <v>1.6585741996891534</v>
      </c>
      <c r="AL84" s="28">
        <f t="shared" si="57"/>
        <v>1.3788906027669166</v>
      </c>
      <c r="AM84" s="28">
        <f t="shared" si="57"/>
        <v>1.751567150717056</v>
      </c>
      <c r="AN84" s="402">
        <f t="shared" si="57"/>
        <v>1.5080325678431616</v>
      </c>
      <c r="AO84" s="384">
        <f t="shared" ref="AO84:AQ97" si="71">(AL84-AI84)/AI84</f>
        <v>-8.9924946243568352E-2</v>
      </c>
      <c r="AP84" s="385">
        <f t="shared" si="71"/>
        <v>-1.260936806877263E-3</v>
      </c>
      <c r="AQ84" s="386">
        <f t="shared" si="71"/>
        <v>-9.0765690117575681E-2</v>
      </c>
    </row>
    <row r="85" spans="1:43" ht="19.5" customHeight="1">
      <c r="A85" s="8" t="s">
        <v>182</v>
      </c>
      <c r="B85" s="19">
        <v>859.18</v>
      </c>
      <c r="C85" s="371">
        <v>5215.1099999999988</v>
      </c>
      <c r="D85" s="375">
        <v>6074.2899999999991</v>
      </c>
      <c r="E85" s="19">
        <v>959.86</v>
      </c>
      <c r="F85" s="369">
        <v>4401.6700000000019</v>
      </c>
      <c r="G85" s="377">
        <v>5361.5300000000016</v>
      </c>
      <c r="H85" s="345">
        <f t="shared" si="43"/>
        <v>1.4134360489199761E-2</v>
      </c>
      <c r="I85" s="323">
        <f t="shared" si="44"/>
        <v>7.7637929730833685E-3</v>
      </c>
      <c r="J85" s="399">
        <f t="shared" si="45"/>
        <v>8.292449282673902E-3</v>
      </c>
      <c r="K85" s="323">
        <f t="shared" si="46"/>
        <v>1.5656564915142904E-2</v>
      </c>
      <c r="L85" s="323">
        <f t="shared" si="47"/>
        <v>6.6102391450556909E-3</v>
      </c>
      <c r="M85" s="399">
        <f t="shared" si="48"/>
        <v>7.3729034888414301E-3</v>
      </c>
      <c r="N85" s="394">
        <f t="shared" si="49"/>
        <v>0.11718149863823654</v>
      </c>
      <c r="O85" s="395">
        <f t="shared" si="49"/>
        <v>-0.15597753451029739</v>
      </c>
      <c r="P85" s="386">
        <f t="shared" si="49"/>
        <v>-0.11734046283598537</v>
      </c>
      <c r="R85" s="401">
        <v>99.705000000000013</v>
      </c>
      <c r="S85" s="369">
        <v>663.13499999999999</v>
      </c>
      <c r="T85" s="374">
        <v>762.84</v>
      </c>
      <c r="U85" s="19">
        <v>120.14200000000001</v>
      </c>
      <c r="V85" s="119">
        <v>571.3720000000003</v>
      </c>
      <c r="W85" s="375">
        <v>691.51400000000035</v>
      </c>
      <c r="X85" s="345">
        <f t="shared" si="50"/>
        <v>1.0034927243380681E-2</v>
      </c>
      <c r="Y85" s="323">
        <f t="shared" si="51"/>
        <v>7.599081301111324E-3</v>
      </c>
      <c r="Z85" s="399">
        <f t="shared" si="52"/>
        <v>7.8480713630054936E-3</v>
      </c>
      <c r="AA85" s="323">
        <f t="shared" si="53"/>
        <v>1.2090596854343541E-2</v>
      </c>
      <c r="AB85" s="323">
        <f t="shared" si="54"/>
        <v>6.8452679892011562E-3</v>
      </c>
      <c r="AC85" s="399">
        <f t="shared" si="55"/>
        <v>7.4032792919161003E-3</v>
      </c>
      <c r="AE85" s="394">
        <f t="shared" si="56"/>
        <v>0.20497467529211169</v>
      </c>
      <c r="AF85" s="395">
        <f t="shared" si="56"/>
        <v>-0.1383775550981319</v>
      </c>
      <c r="AG85" s="386">
        <f t="shared" si="56"/>
        <v>-9.3500603009805047E-2</v>
      </c>
      <c r="AI85" s="27">
        <f t="shared" si="57"/>
        <v>1.160466956865849</v>
      </c>
      <c r="AJ85" s="28">
        <f t="shared" si="57"/>
        <v>1.2715647416833011</v>
      </c>
      <c r="AK85" s="402">
        <f t="shared" si="57"/>
        <v>1.2558504779982518</v>
      </c>
      <c r="AL85" s="28">
        <f t="shared" si="57"/>
        <v>1.2516617006646804</v>
      </c>
      <c r="AM85" s="28">
        <f t="shared" si="57"/>
        <v>1.2980800468912936</v>
      </c>
      <c r="AN85" s="402">
        <f t="shared" si="57"/>
        <v>1.2897698977717185</v>
      </c>
      <c r="AO85" s="384">
        <f t="shared" si="71"/>
        <v>7.8584524323835281E-2</v>
      </c>
      <c r="AP85" s="385">
        <f t="shared" si="71"/>
        <v>2.0852501126204129E-2</v>
      </c>
      <c r="AQ85" s="386">
        <f t="shared" si="71"/>
        <v>2.7009122795838045E-2</v>
      </c>
    </row>
    <row r="86" spans="1:43" ht="19.5" customHeight="1">
      <c r="A86" s="8" t="s">
        <v>244</v>
      </c>
      <c r="B86" s="19">
        <v>117.36</v>
      </c>
      <c r="C86" s="371">
        <v>1174.3599999999999</v>
      </c>
      <c r="D86" s="375">
        <v>1291.7199999999998</v>
      </c>
      <c r="E86" s="19">
        <v>162</v>
      </c>
      <c r="F86" s="369">
        <v>2016.42</v>
      </c>
      <c r="G86" s="377">
        <v>2178.42</v>
      </c>
      <c r="H86" s="345">
        <f t="shared" si="43"/>
        <v>1.9306880362816687E-3</v>
      </c>
      <c r="I86" s="323">
        <f t="shared" si="44"/>
        <v>1.7482829539300583E-3</v>
      </c>
      <c r="J86" s="399">
        <f t="shared" si="45"/>
        <v>1.7634196897770001E-3</v>
      </c>
      <c r="K86" s="323">
        <f t="shared" si="46"/>
        <v>2.6424306839051013E-3</v>
      </c>
      <c r="L86" s="323">
        <f t="shared" si="47"/>
        <v>3.0281730381589694E-3</v>
      </c>
      <c r="M86" s="399">
        <f t="shared" si="48"/>
        <v>2.9956524384199927E-3</v>
      </c>
      <c r="N86" s="394">
        <f t="shared" si="49"/>
        <v>0.38036809815950923</v>
      </c>
      <c r="O86" s="395">
        <f t="shared" si="49"/>
        <v>0.71703736503286919</v>
      </c>
      <c r="P86" s="386">
        <f t="shared" si="49"/>
        <v>0.68644907565107016</v>
      </c>
      <c r="R86" s="401">
        <v>35.966999999999999</v>
      </c>
      <c r="S86" s="369">
        <v>353.767</v>
      </c>
      <c r="T86" s="374">
        <v>389.73399999999998</v>
      </c>
      <c r="U86" s="19">
        <v>49.956000000000003</v>
      </c>
      <c r="V86" s="119">
        <v>604.53800000000001</v>
      </c>
      <c r="W86" s="375">
        <v>654.49400000000003</v>
      </c>
      <c r="X86" s="345">
        <f t="shared" si="50"/>
        <v>3.6199411078950195E-3</v>
      </c>
      <c r="Y86" s="323">
        <f t="shared" si="51"/>
        <v>4.0539319967280414E-3</v>
      </c>
      <c r="Z86" s="399">
        <f t="shared" si="52"/>
        <v>4.0095698240647879E-3</v>
      </c>
      <c r="AA86" s="323">
        <f t="shared" si="53"/>
        <v>5.0273664201993138E-3</v>
      </c>
      <c r="AB86" s="323">
        <f t="shared" si="54"/>
        <v>7.2426101027976289E-3</v>
      </c>
      <c r="AC86" s="399">
        <f t="shared" si="55"/>
        <v>7.0069468975079811E-3</v>
      </c>
      <c r="AE86" s="394">
        <f t="shared" si="56"/>
        <v>0.38893986153974491</v>
      </c>
      <c r="AF86" s="395">
        <f t="shared" si="56"/>
        <v>0.70885922089963171</v>
      </c>
      <c r="AG86" s="386">
        <f t="shared" si="56"/>
        <v>0.67933513627243214</v>
      </c>
      <c r="AI86" s="27">
        <f t="shared" si="57"/>
        <v>3.0646728016359921</v>
      </c>
      <c r="AJ86" s="28">
        <f t="shared" si="57"/>
        <v>3.012423788276168</v>
      </c>
      <c r="AK86" s="402">
        <f t="shared" si="57"/>
        <v>3.0171709039110644</v>
      </c>
      <c r="AL86" s="28">
        <f t="shared" si="57"/>
        <v>3.0837037037037041</v>
      </c>
      <c r="AM86" s="28">
        <f t="shared" si="57"/>
        <v>2.9980757977008761</v>
      </c>
      <c r="AN86" s="402">
        <f t="shared" si="57"/>
        <v>3.0044435875542823</v>
      </c>
      <c r="AO86" s="384">
        <f t="shared" si="71"/>
        <v>6.2097663599040114E-3</v>
      </c>
      <c r="AP86" s="385">
        <f t="shared" si="71"/>
        <v>-4.7629389434288094E-3</v>
      </c>
      <c r="AQ86" s="386">
        <f t="shared" si="71"/>
        <v>-4.2182948073256352E-3</v>
      </c>
    </row>
    <row r="87" spans="1:43" ht="19.5" customHeight="1">
      <c r="A87" s="8" t="s">
        <v>161</v>
      </c>
      <c r="B87" s="19">
        <v>851.43</v>
      </c>
      <c r="C87" s="371">
        <v>1093.28</v>
      </c>
      <c r="D87" s="375">
        <v>1944.71</v>
      </c>
      <c r="E87" s="19">
        <v>400.55</v>
      </c>
      <c r="F87" s="369">
        <v>2489.7699999999995</v>
      </c>
      <c r="G87" s="377">
        <v>2890.3199999999997</v>
      </c>
      <c r="H87" s="345">
        <f t="shared" si="43"/>
        <v>1.4006865326612996E-2</v>
      </c>
      <c r="I87" s="323">
        <f t="shared" si="44"/>
        <v>1.6275782450633999E-3</v>
      </c>
      <c r="J87" s="399">
        <f t="shared" si="45"/>
        <v>2.6548632094464978E-3</v>
      </c>
      <c r="K87" s="323">
        <f t="shared" si="46"/>
        <v>6.5334914224579529E-3</v>
      </c>
      <c r="L87" s="323">
        <f t="shared" si="47"/>
        <v>3.7390297582929428E-3</v>
      </c>
      <c r="M87" s="399">
        <f t="shared" si="48"/>
        <v>3.9746211271536585E-3</v>
      </c>
      <c r="N87" s="394">
        <f t="shared" si="49"/>
        <v>-0.52955615846282134</v>
      </c>
      <c r="O87" s="395">
        <f t="shared" si="49"/>
        <v>1.2773397482804036</v>
      </c>
      <c r="P87" s="386">
        <f t="shared" si="49"/>
        <v>0.48624730679638589</v>
      </c>
      <c r="R87" s="401">
        <v>288.38</v>
      </c>
      <c r="S87" s="369">
        <v>359.87299999999999</v>
      </c>
      <c r="T87" s="374">
        <v>648.25299999999993</v>
      </c>
      <c r="U87" s="19">
        <v>163.24499999999998</v>
      </c>
      <c r="V87" s="119">
        <v>481.77099999999996</v>
      </c>
      <c r="W87" s="375">
        <v>645.01599999999996</v>
      </c>
      <c r="X87" s="345">
        <f t="shared" si="50"/>
        <v>2.9024345002217747E-2</v>
      </c>
      <c r="Y87" s="323">
        <f t="shared" si="51"/>
        <v>4.1239026519107498E-3</v>
      </c>
      <c r="Z87" s="399">
        <f t="shared" si="52"/>
        <v>6.669204296159614E-3</v>
      </c>
      <c r="AA87" s="323">
        <f t="shared" si="53"/>
        <v>1.6428305534178813E-2</v>
      </c>
      <c r="AB87" s="323">
        <f t="shared" si="54"/>
        <v>5.7718117171044929E-3</v>
      </c>
      <c r="AC87" s="399">
        <f t="shared" si="55"/>
        <v>6.9054763833480632E-3</v>
      </c>
      <c r="AE87" s="394">
        <f t="shared" si="56"/>
        <v>-0.43392398918094188</v>
      </c>
      <c r="AF87" s="395">
        <f t="shared" si="56"/>
        <v>0.33872505022605187</v>
      </c>
      <c r="AG87" s="386">
        <f t="shared" si="56"/>
        <v>-4.993420778615705E-3</v>
      </c>
      <c r="AI87" s="27">
        <f t="shared" si="57"/>
        <v>3.3870077399198992</v>
      </c>
      <c r="AJ87" s="28">
        <f t="shared" si="57"/>
        <v>3.2916819113127471</v>
      </c>
      <c r="AK87" s="402">
        <f t="shared" si="57"/>
        <v>3.3334173218628993</v>
      </c>
      <c r="AL87" s="28">
        <f t="shared" si="57"/>
        <v>4.0755211584071898</v>
      </c>
      <c r="AM87" s="28">
        <f t="shared" si="57"/>
        <v>1.9350020282998028</v>
      </c>
      <c r="AN87" s="402">
        <f t="shared" si="57"/>
        <v>2.2316421711090815</v>
      </c>
      <c r="AO87" s="384">
        <f t="shared" si="71"/>
        <v>0.20328073372031133</v>
      </c>
      <c r="AP87" s="385">
        <f t="shared" si="71"/>
        <v>-0.41215400502410343</v>
      </c>
      <c r="AQ87" s="386">
        <f t="shared" si="71"/>
        <v>-0.33052421715324998</v>
      </c>
    </row>
    <row r="88" spans="1:43" ht="19.5" customHeight="1">
      <c r="A88" s="8" t="s">
        <v>245</v>
      </c>
      <c r="B88" s="19">
        <v>289.18</v>
      </c>
      <c r="C88" s="371">
        <v>2883.4</v>
      </c>
      <c r="D88" s="375">
        <v>3172.58</v>
      </c>
      <c r="E88" s="19">
        <v>128.48000000000002</v>
      </c>
      <c r="F88" s="369">
        <v>2178.06</v>
      </c>
      <c r="G88" s="377">
        <v>2306.54</v>
      </c>
      <c r="H88" s="345">
        <f t="shared" si="43"/>
        <v>4.7572969183020874E-3</v>
      </c>
      <c r="I88" s="323">
        <f t="shared" si="44"/>
        <v>4.2925500437361033E-3</v>
      </c>
      <c r="J88" s="399">
        <f t="shared" si="45"/>
        <v>4.3311166811636544E-3</v>
      </c>
      <c r="K88" s="323">
        <f t="shared" si="46"/>
        <v>2.0956758905439966E-3</v>
      </c>
      <c r="L88" s="323">
        <f t="shared" si="47"/>
        <v>3.2709170547269538E-3</v>
      </c>
      <c r="M88" s="399">
        <f t="shared" si="48"/>
        <v>3.1718365491104792E-3</v>
      </c>
      <c r="N88" s="394">
        <f t="shared" si="49"/>
        <v>-0.55570924683588074</v>
      </c>
      <c r="O88" s="395">
        <f t="shared" si="49"/>
        <v>-0.24462093362003196</v>
      </c>
      <c r="P88" s="386">
        <f t="shared" si="49"/>
        <v>-0.27297656796676523</v>
      </c>
      <c r="R88" s="401">
        <v>85.013999999999996</v>
      </c>
      <c r="S88" s="369">
        <v>772.42200000000003</v>
      </c>
      <c r="T88" s="374">
        <v>857.43600000000004</v>
      </c>
      <c r="U88" s="19">
        <v>40.963000000000008</v>
      </c>
      <c r="V88" s="119">
        <v>572.68999999999994</v>
      </c>
      <c r="W88" s="375">
        <v>613.65299999999991</v>
      </c>
      <c r="X88" s="345">
        <f t="shared" si="50"/>
        <v>8.5563342326740403E-3</v>
      </c>
      <c r="Y88" s="323">
        <f t="shared" si="51"/>
        <v>8.8514368518733157E-3</v>
      </c>
      <c r="Z88" s="399">
        <f t="shared" si="52"/>
        <v>8.8212717178044915E-3</v>
      </c>
      <c r="AA88" s="323">
        <f t="shared" si="53"/>
        <v>4.1223478795464914E-3</v>
      </c>
      <c r="AB88" s="323">
        <f t="shared" si="54"/>
        <v>6.8610581630454553E-3</v>
      </c>
      <c r="AC88" s="399">
        <f t="shared" si="55"/>
        <v>6.5697072616348875E-3</v>
      </c>
      <c r="AE88" s="394">
        <f t="shared" si="56"/>
        <v>-0.51816171454113424</v>
      </c>
      <c r="AF88" s="395">
        <f t="shared" si="56"/>
        <v>-0.25857885974247247</v>
      </c>
      <c r="AG88" s="386">
        <f t="shared" si="56"/>
        <v>-0.28431626383776765</v>
      </c>
      <c r="AI88" s="27">
        <f t="shared" si="57"/>
        <v>2.9398298637526796</v>
      </c>
      <c r="AJ88" s="28">
        <f t="shared" si="57"/>
        <v>2.6788582922938198</v>
      </c>
      <c r="AK88" s="402">
        <f t="shared" si="57"/>
        <v>2.7026457961658967</v>
      </c>
      <c r="AL88" s="28">
        <f t="shared" si="57"/>
        <v>3.1882783312577834</v>
      </c>
      <c r="AM88" s="28">
        <f t="shared" si="57"/>
        <v>2.6293582362285699</v>
      </c>
      <c r="AN88" s="402">
        <f t="shared" si="57"/>
        <v>2.6604914720750554</v>
      </c>
      <c r="AO88" s="384">
        <f t="shared" si="71"/>
        <v>8.4511172081217098E-2</v>
      </c>
      <c r="AP88" s="385">
        <f t="shared" si="71"/>
        <v>-1.8478042010525528E-2</v>
      </c>
      <c r="AQ88" s="386">
        <f t="shared" si="71"/>
        <v>-1.559742832399401E-2</v>
      </c>
    </row>
    <row r="89" spans="1:43" ht="19.5" customHeight="1">
      <c r="A89" s="8" t="s">
        <v>230</v>
      </c>
      <c r="B89" s="19">
        <v>132.16999999999999</v>
      </c>
      <c r="C89" s="371">
        <v>1773.0600000000004</v>
      </c>
      <c r="D89" s="375">
        <v>1905.2300000000005</v>
      </c>
      <c r="E89" s="19">
        <v>207.12000000000003</v>
      </c>
      <c r="F89" s="369">
        <v>1616.1499999999999</v>
      </c>
      <c r="G89" s="377">
        <v>1823.27</v>
      </c>
      <c r="H89" s="345">
        <f t="shared" si="43"/>
        <v>2.1743271792377993E-3</v>
      </c>
      <c r="I89" s="323">
        <f t="shared" si="44"/>
        <v>2.6395743845969125E-3</v>
      </c>
      <c r="J89" s="399">
        <f t="shared" si="45"/>
        <v>2.6009662276296991E-3</v>
      </c>
      <c r="K89" s="323">
        <f t="shared" si="46"/>
        <v>3.3783965632742264E-3</v>
      </c>
      <c r="L89" s="323">
        <f t="shared" si="47"/>
        <v>2.4270647264065114E-3</v>
      </c>
      <c r="M89" s="399">
        <f t="shared" si="48"/>
        <v>2.5072682133831033E-3</v>
      </c>
      <c r="N89" s="394">
        <f t="shared" si="49"/>
        <v>0.56707270938942311</v>
      </c>
      <c r="O89" s="395">
        <f t="shared" si="49"/>
        <v>-8.8496723179136913E-2</v>
      </c>
      <c r="P89" s="386">
        <f t="shared" si="49"/>
        <v>-4.3018428221264872E-2</v>
      </c>
      <c r="R89" s="401">
        <v>58.762000000000008</v>
      </c>
      <c r="S89" s="369">
        <v>577.24300000000005</v>
      </c>
      <c r="T89" s="374">
        <v>636.00500000000011</v>
      </c>
      <c r="U89" s="19">
        <v>93.898999999999987</v>
      </c>
      <c r="V89" s="119">
        <v>500.28700000000003</v>
      </c>
      <c r="W89" s="375">
        <v>594.18600000000004</v>
      </c>
      <c r="X89" s="345">
        <f t="shared" si="50"/>
        <v>5.9141707504692404E-3</v>
      </c>
      <c r="Y89" s="323">
        <f t="shared" si="51"/>
        <v>6.6148167228353262E-3</v>
      </c>
      <c r="Z89" s="399">
        <f t="shared" si="52"/>
        <v>6.5431972985531828E-3</v>
      </c>
      <c r="AA89" s="323">
        <f t="shared" si="53"/>
        <v>9.4496092459423336E-3</v>
      </c>
      <c r="AB89" s="323">
        <f t="shared" si="54"/>
        <v>5.9936408968473739E-3</v>
      </c>
      <c r="AC89" s="399">
        <f t="shared" si="55"/>
        <v>6.3612955187407026E-3</v>
      </c>
      <c r="AE89" s="394">
        <f t="shared" si="56"/>
        <v>0.5979544603655419</v>
      </c>
      <c r="AF89" s="395">
        <f t="shared" si="56"/>
        <v>-0.1333164715726306</v>
      </c>
      <c r="AG89" s="386">
        <f t="shared" si="56"/>
        <v>-6.575262773091417E-2</v>
      </c>
      <c r="AI89" s="27">
        <f t="shared" si="57"/>
        <v>4.4459408337746851</v>
      </c>
      <c r="AJ89" s="28">
        <f t="shared" si="57"/>
        <v>3.2556315071119979</v>
      </c>
      <c r="AK89" s="402">
        <f t="shared" si="57"/>
        <v>3.3382058859035393</v>
      </c>
      <c r="AL89" s="28">
        <f t="shared" si="57"/>
        <v>4.533555426805715</v>
      </c>
      <c r="AM89" s="28">
        <f t="shared" si="57"/>
        <v>3.0955480617516944</v>
      </c>
      <c r="AN89" s="402">
        <f t="shared" si="57"/>
        <v>3.2589029600662549</v>
      </c>
      <c r="AO89" s="384">
        <f t="shared" si="71"/>
        <v>1.9706648447825503E-2</v>
      </c>
      <c r="AP89" s="385">
        <f t="shared" si="71"/>
        <v>-4.9171242203117194E-2</v>
      </c>
      <c r="AQ89" s="386">
        <f t="shared" si="71"/>
        <v>-2.375615182160035E-2</v>
      </c>
    </row>
    <row r="90" spans="1:43" ht="19.5" customHeight="1">
      <c r="A90" s="8" t="s">
        <v>231</v>
      </c>
      <c r="B90" s="19">
        <v>24.05</v>
      </c>
      <c r="C90" s="371">
        <v>98.28</v>
      </c>
      <c r="D90" s="375">
        <v>122.33</v>
      </c>
      <c r="E90" s="19">
        <v>13.589999999999998</v>
      </c>
      <c r="F90" s="369">
        <v>89.27000000000001</v>
      </c>
      <c r="G90" s="377">
        <v>102.86000000000001</v>
      </c>
      <c r="H90" s="345">
        <f t="shared" si="43"/>
        <v>3.9564627873699842E-4</v>
      </c>
      <c r="I90" s="323">
        <f t="shared" si="44"/>
        <v>1.4631054251868774E-4</v>
      </c>
      <c r="J90" s="399">
        <f t="shared" si="45"/>
        <v>1.6700146366892241E-4</v>
      </c>
      <c r="K90" s="323">
        <f t="shared" si="46"/>
        <v>2.2167057403870569E-4</v>
      </c>
      <c r="L90" s="323">
        <f t="shared" si="47"/>
        <v>1.340618557227419E-4</v>
      </c>
      <c r="M90" s="399">
        <f t="shared" si="48"/>
        <v>1.4144784284751355E-4</v>
      </c>
      <c r="N90" s="394">
        <f t="shared" si="49"/>
        <v>-0.43492723492723501</v>
      </c>
      <c r="O90" s="395">
        <f t="shared" si="49"/>
        <v>-9.1676841676841578E-2</v>
      </c>
      <c r="P90" s="386">
        <f t="shared" si="49"/>
        <v>-0.15915965012670633</v>
      </c>
      <c r="R90" s="401">
        <v>9.3170000000000002</v>
      </c>
      <c r="S90" s="369">
        <v>302.75799999999998</v>
      </c>
      <c r="T90" s="374">
        <v>312.07499999999999</v>
      </c>
      <c r="U90" s="19">
        <v>34.841000000000001</v>
      </c>
      <c r="V90" s="119">
        <v>487.56500000000005</v>
      </c>
      <c r="W90" s="375">
        <v>522.40600000000006</v>
      </c>
      <c r="X90" s="345">
        <f t="shared" si="50"/>
        <v>9.3772044658319844E-4</v>
      </c>
      <c r="Y90" s="323">
        <f t="shared" si="51"/>
        <v>3.469403148019426E-3</v>
      </c>
      <c r="Z90" s="399">
        <f t="shared" si="52"/>
        <v>3.2106167356325565E-3</v>
      </c>
      <c r="AA90" s="323">
        <f t="shared" si="53"/>
        <v>3.5062549732997896E-3</v>
      </c>
      <c r="AB90" s="323">
        <f t="shared" si="54"/>
        <v>5.8412261839132134E-3</v>
      </c>
      <c r="AC90" s="399">
        <f t="shared" si="55"/>
        <v>5.5928260624842317E-3</v>
      </c>
      <c r="AE90" s="394">
        <f t="shared" si="56"/>
        <v>2.7395084254588387</v>
      </c>
      <c r="AF90" s="395">
        <f t="shared" si="56"/>
        <v>0.61041161587802828</v>
      </c>
      <c r="AG90" s="386">
        <f t="shared" si="56"/>
        <v>0.67397580709765303</v>
      </c>
      <c r="AI90" s="27">
        <f t="shared" si="57"/>
        <v>3.8740124740124737</v>
      </c>
      <c r="AJ90" s="28">
        <f t="shared" si="57"/>
        <v>30.805657305657302</v>
      </c>
      <c r="AK90" s="402">
        <f t="shared" si="57"/>
        <v>25.510913103899288</v>
      </c>
      <c r="AL90" s="28">
        <f t="shared" si="57"/>
        <v>25.63723325974982</v>
      </c>
      <c r="AM90" s="28">
        <f t="shared" si="57"/>
        <v>54.616892573092869</v>
      </c>
      <c r="AN90" s="402">
        <f t="shared" si="57"/>
        <v>50.7880614427377</v>
      </c>
      <c r="AO90" s="384">
        <f t="shared" si="71"/>
        <v>5.6177466984757238</v>
      </c>
      <c r="AP90" s="385">
        <f t="shared" si="71"/>
        <v>0.77295007962913209</v>
      </c>
      <c r="AQ90" s="386">
        <f t="shared" si="71"/>
        <v>0.99083667589204616</v>
      </c>
    </row>
    <row r="91" spans="1:43" ht="19.5" customHeight="1">
      <c r="A91" s="8" t="s">
        <v>189</v>
      </c>
      <c r="B91" s="19">
        <v>27.43</v>
      </c>
      <c r="C91" s="371">
        <v>2299.8099999999995</v>
      </c>
      <c r="D91" s="375">
        <v>2327.2399999999993</v>
      </c>
      <c r="E91" s="19">
        <v>14.15</v>
      </c>
      <c r="F91" s="369">
        <v>1002.34</v>
      </c>
      <c r="G91" s="377">
        <v>1016.49</v>
      </c>
      <c r="H91" s="345">
        <f t="shared" si="43"/>
        <v>4.5125062061354953E-4</v>
      </c>
      <c r="I91" s="323">
        <f t="shared" si="44"/>
        <v>3.4237530401903049E-3</v>
      </c>
      <c r="J91" s="399">
        <f t="shared" si="45"/>
        <v>3.1770823698917916E-3</v>
      </c>
      <c r="K91" s="323">
        <f t="shared" si="46"/>
        <v>2.3080490232874805E-4</v>
      </c>
      <c r="L91" s="323">
        <f t="shared" si="47"/>
        <v>1.5052712049415603E-3</v>
      </c>
      <c r="M91" s="399">
        <f t="shared" si="48"/>
        <v>1.3978253721181125E-3</v>
      </c>
      <c r="N91" s="394">
        <f t="shared" si="49"/>
        <v>-0.48414145096609551</v>
      </c>
      <c r="O91" s="395">
        <f t="shared" si="49"/>
        <v>-0.56416399615620405</v>
      </c>
      <c r="P91" s="386">
        <f t="shared" si="49"/>
        <v>-0.56322081091765341</v>
      </c>
      <c r="R91" s="401">
        <v>20.143000000000001</v>
      </c>
      <c r="S91" s="369">
        <v>921.32899999999995</v>
      </c>
      <c r="T91" s="374">
        <v>941.47199999999998</v>
      </c>
      <c r="U91" s="19">
        <v>3.5419999999999998</v>
      </c>
      <c r="V91" s="119">
        <v>395.61400000000003</v>
      </c>
      <c r="W91" s="375">
        <v>399.15600000000001</v>
      </c>
      <c r="X91" s="345">
        <f t="shared" si="50"/>
        <v>2.0273159767656289E-3</v>
      </c>
      <c r="Y91" s="323">
        <f t="shared" si="51"/>
        <v>1.0557810967708829E-2</v>
      </c>
      <c r="Z91" s="399">
        <f t="shared" si="52"/>
        <v>9.6858311602321702E-3</v>
      </c>
      <c r="AA91" s="323">
        <f t="shared" si="53"/>
        <v>3.5645231524433438E-4</v>
      </c>
      <c r="AB91" s="323">
        <f t="shared" si="54"/>
        <v>4.7396159599697313E-3</v>
      </c>
      <c r="AC91" s="399">
        <f t="shared" si="55"/>
        <v>4.2733239660282529E-3</v>
      </c>
      <c r="AE91" s="394">
        <f t="shared" si="56"/>
        <v>-0.8241572754803157</v>
      </c>
      <c r="AF91" s="395">
        <f t="shared" si="56"/>
        <v>-0.57060507158680551</v>
      </c>
      <c r="AG91" s="386">
        <f t="shared" si="56"/>
        <v>-0.57602987661874172</v>
      </c>
      <c r="AI91" s="27">
        <f t="shared" si="57"/>
        <v>7.3434196135617933</v>
      </c>
      <c r="AJ91" s="28">
        <f t="shared" si="57"/>
        <v>4.0061092003252448</v>
      </c>
      <c r="AK91" s="402">
        <f t="shared" si="57"/>
        <v>4.0454443890617222</v>
      </c>
      <c r="AL91" s="28">
        <f t="shared" si="57"/>
        <v>2.5031802120141338</v>
      </c>
      <c r="AM91" s="28">
        <f t="shared" si="57"/>
        <v>3.9469042440688789</v>
      </c>
      <c r="AN91" s="402">
        <f t="shared" si="57"/>
        <v>3.9268069533394327</v>
      </c>
      <c r="AO91" s="384">
        <f t="shared" si="71"/>
        <v>-0.65912608243286652</v>
      </c>
      <c r="AP91" s="385">
        <f t="shared" si="71"/>
        <v>-1.4778667603858433E-2</v>
      </c>
      <c r="AQ91" s="386">
        <f t="shared" si="71"/>
        <v>-2.9326181332035458E-2</v>
      </c>
    </row>
    <row r="92" spans="1:43" ht="19.5" customHeight="1">
      <c r="A92" s="8" t="s">
        <v>239</v>
      </c>
      <c r="B92" s="19">
        <v>224.83999999999997</v>
      </c>
      <c r="C92" s="371">
        <v>864.85</v>
      </c>
      <c r="D92" s="375">
        <v>1089.69</v>
      </c>
      <c r="E92" s="19">
        <v>153.36000000000001</v>
      </c>
      <c r="F92" s="369">
        <v>1715.4799999999998</v>
      </c>
      <c r="G92" s="377">
        <v>1868.8399999999997</v>
      </c>
      <c r="H92" s="345">
        <f t="shared" si="43"/>
        <v>3.6988403040011109E-3</v>
      </c>
      <c r="I92" s="323">
        <f t="shared" si="44"/>
        <v>1.2875119322068285E-3</v>
      </c>
      <c r="J92" s="399">
        <f t="shared" si="45"/>
        <v>1.487614035358359E-3</v>
      </c>
      <c r="K92" s="323">
        <f t="shared" si="46"/>
        <v>2.5015010474301628E-3</v>
      </c>
      <c r="L92" s="323">
        <f t="shared" si="47"/>
        <v>2.5762342584882852E-3</v>
      </c>
      <c r="M92" s="399">
        <f t="shared" si="48"/>
        <v>2.5699337607150222E-3</v>
      </c>
      <c r="N92" s="394">
        <f t="shared" si="49"/>
        <v>-0.31791496175057804</v>
      </c>
      <c r="O92" s="395">
        <f t="shared" si="49"/>
        <v>0.98355784240041599</v>
      </c>
      <c r="P92" s="386">
        <f t="shared" si="49"/>
        <v>0.71501986803586304</v>
      </c>
      <c r="R92" s="401">
        <v>51.744</v>
      </c>
      <c r="S92" s="369">
        <v>128.63399999999999</v>
      </c>
      <c r="T92" s="374">
        <v>180.37799999999999</v>
      </c>
      <c r="U92" s="19">
        <v>28.024999999999999</v>
      </c>
      <c r="V92" s="119">
        <v>365.31299999999999</v>
      </c>
      <c r="W92" s="375">
        <v>393.33799999999997</v>
      </c>
      <c r="X92" s="345">
        <f t="shared" si="50"/>
        <v>5.2078358686273498E-3</v>
      </c>
      <c r="Y92" s="323">
        <f t="shared" si="51"/>
        <v>1.4740591645549608E-3</v>
      </c>
      <c r="Z92" s="399">
        <f t="shared" si="52"/>
        <v>1.8557225844426156E-3</v>
      </c>
      <c r="AA92" s="323">
        <f t="shared" si="53"/>
        <v>2.8203207607912111E-3</v>
      </c>
      <c r="AB92" s="323">
        <f t="shared" si="54"/>
        <v>4.3765977068162959E-3</v>
      </c>
      <c r="AC92" s="399">
        <f t="shared" si="55"/>
        <v>4.2110370435359135E-3</v>
      </c>
      <c r="AE92" s="394">
        <f t="shared" si="56"/>
        <v>-0.45839131106988251</v>
      </c>
      <c r="AF92" s="395">
        <f t="shared" si="56"/>
        <v>1.8399412286020804</v>
      </c>
      <c r="AG92" s="386">
        <f t="shared" si="56"/>
        <v>1.1806317843639469</v>
      </c>
      <c r="AI92" s="27">
        <f t="shared" si="57"/>
        <v>2.3013698630136989</v>
      </c>
      <c r="AJ92" s="28">
        <f t="shared" si="57"/>
        <v>1.4873561889344971</v>
      </c>
      <c r="AK92" s="402">
        <f t="shared" si="57"/>
        <v>1.6553148143049856</v>
      </c>
      <c r="AL92" s="28">
        <f t="shared" si="57"/>
        <v>1.8273995826812726</v>
      </c>
      <c r="AM92" s="28">
        <f t="shared" si="57"/>
        <v>2.1295089421036679</v>
      </c>
      <c r="AN92" s="402">
        <f t="shared" si="57"/>
        <v>2.1047173647824322</v>
      </c>
      <c r="AO92" s="384">
        <f t="shared" si="71"/>
        <v>-0.20595137181111381</v>
      </c>
      <c r="AP92" s="385">
        <f t="shared" si="71"/>
        <v>0.43174107046220866</v>
      </c>
      <c r="AQ92" s="386">
        <f t="shared" si="71"/>
        <v>0.27149068358101813</v>
      </c>
    </row>
    <row r="93" spans="1:43" ht="19.5" customHeight="1">
      <c r="A93" s="8" t="s">
        <v>160</v>
      </c>
      <c r="B93" s="19">
        <v>6.1399999999999988</v>
      </c>
      <c r="C93" s="371">
        <v>245.09000000000003</v>
      </c>
      <c r="D93" s="375">
        <v>251.23000000000002</v>
      </c>
      <c r="E93" s="19">
        <v>5.879999999999999</v>
      </c>
      <c r="F93" s="369">
        <v>234.51999999999995</v>
      </c>
      <c r="G93" s="377">
        <v>240.39999999999995</v>
      </c>
      <c r="H93" s="345">
        <f t="shared" si="43"/>
        <v>1.010090707461609E-4</v>
      </c>
      <c r="I93" s="323">
        <f t="shared" si="44"/>
        <v>3.6486824242882768E-4</v>
      </c>
      <c r="J93" s="399">
        <f t="shared" si="45"/>
        <v>3.4297210592285933E-4</v>
      </c>
      <c r="K93" s="323">
        <f t="shared" si="46"/>
        <v>9.5910447045444399E-5</v>
      </c>
      <c r="L93" s="323">
        <f t="shared" si="47"/>
        <v>3.521920735308325E-4</v>
      </c>
      <c r="M93" s="399">
        <f t="shared" si="48"/>
        <v>3.305858586480872E-4</v>
      </c>
      <c r="N93" s="394">
        <f t="shared" si="49"/>
        <v>-4.234527687296414E-2</v>
      </c>
      <c r="O93" s="395">
        <f t="shared" si="49"/>
        <v>-4.3127014566078078E-2</v>
      </c>
      <c r="P93" s="386">
        <f t="shared" si="49"/>
        <v>-4.3107909087290806E-2</v>
      </c>
      <c r="R93" s="401">
        <v>12.354999999999997</v>
      </c>
      <c r="S93" s="369">
        <v>387.14900000000006</v>
      </c>
      <c r="T93" s="374">
        <v>399.50400000000008</v>
      </c>
      <c r="U93" s="19">
        <v>10.552000000000001</v>
      </c>
      <c r="V93" s="119">
        <v>366.72100000000006</v>
      </c>
      <c r="W93" s="375">
        <v>377.27300000000008</v>
      </c>
      <c r="X93" s="345">
        <f t="shared" si="50"/>
        <v>1.2434835373548796E-3</v>
      </c>
      <c r="Y93" s="323">
        <f t="shared" si="51"/>
        <v>4.4364672753571272E-3</v>
      </c>
      <c r="Z93" s="399">
        <f t="shared" si="52"/>
        <v>4.1100832439386337E-3</v>
      </c>
      <c r="AA93" s="323">
        <f t="shared" si="53"/>
        <v>1.0619098900220827E-3</v>
      </c>
      <c r="AB93" s="323">
        <f t="shared" si="54"/>
        <v>4.3934661171143082E-3</v>
      </c>
      <c r="AC93" s="399">
        <f t="shared" si="55"/>
        <v>4.0390467702737217E-3</v>
      </c>
      <c r="AE93" s="394">
        <f t="shared" si="56"/>
        <v>-0.14593282072035579</v>
      </c>
      <c r="AF93" s="395">
        <f t="shared" si="56"/>
        <v>-5.2765214426486948E-2</v>
      </c>
      <c r="AG93" s="386">
        <f t="shared" si="56"/>
        <v>-5.5646501662060928E-2</v>
      </c>
      <c r="AI93" s="27">
        <f t="shared" si="57"/>
        <v>20.122149837133549</v>
      </c>
      <c r="AJ93" s="28">
        <f t="shared" si="57"/>
        <v>15.796197315271939</v>
      </c>
      <c r="AK93" s="402">
        <f t="shared" si="57"/>
        <v>15.901922541097802</v>
      </c>
      <c r="AL93" s="28">
        <f t="shared" si="57"/>
        <v>17.945578231292522</v>
      </c>
      <c r="AM93" s="28">
        <f t="shared" si="57"/>
        <v>15.637088521234867</v>
      </c>
      <c r="AN93" s="402">
        <f t="shared" si="57"/>
        <v>15.693552412645598</v>
      </c>
      <c r="AO93" s="384">
        <f t="shared" si="71"/>
        <v>-0.10816794544608582</v>
      </c>
      <c r="AP93" s="385">
        <f t="shared" si="71"/>
        <v>-1.0072601073629549E-2</v>
      </c>
      <c r="AQ93" s="386">
        <f t="shared" si="71"/>
        <v>-1.3103455127119424E-2</v>
      </c>
    </row>
    <row r="94" spans="1:43" ht="19.5" customHeight="1">
      <c r="A94" s="8" t="s">
        <v>238</v>
      </c>
      <c r="B94" s="19">
        <v>1.7000000000000002</v>
      </c>
      <c r="C94" s="371">
        <v>102.92</v>
      </c>
      <c r="D94" s="375">
        <v>104.62</v>
      </c>
      <c r="E94" s="19">
        <v>2.0500000000000003</v>
      </c>
      <c r="F94" s="369">
        <v>463.81</v>
      </c>
      <c r="G94" s="377">
        <v>465.86</v>
      </c>
      <c r="H94" s="345">
        <f t="shared" si="43"/>
        <v>2.7966680825484297E-5</v>
      </c>
      <c r="I94" s="323">
        <f t="shared" si="44"/>
        <v>1.5321816275970027E-4</v>
      </c>
      <c r="J94" s="399">
        <f t="shared" si="45"/>
        <v>1.4282427147096103E-4</v>
      </c>
      <c r="K94" s="323">
        <f t="shared" si="46"/>
        <v>3.3438166061762093E-5</v>
      </c>
      <c r="L94" s="323">
        <f t="shared" si="47"/>
        <v>6.9652995746348056E-4</v>
      </c>
      <c r="M94" s="399">
        <f t="shared" si="48"/>
        <v>6.4062698880947564E-4</v>
      </c>
      <c r="N94" s="394">
        <f t="shared" si="49"/>
        <v>0.20588235294117649</v>
      </c>
      <c r="O94" s="395">
        <f t="shared" si="49"/>
        <v>3.5065099106101827</v>
      </c>
      <c r="P94" s="386">
        <f t="shared" si="49"/>
        <v>3.4528770789523993</v>
      </c>
      <c r="R94" s="401">
        <v>7.9470000000000001</v>
      </c>
      <c r="S94" s="369">
        <v>228.23499999999996</v>
      </c>
      <c r="T94" s="374">
        <v>236.18199999999996</v>
      </c>
      <c r="U94" s="19">
        <v>6.3909999999999991</v>
      </c>
      <c r="V94" s="119">
        <v>351.10400000000004</v>
      </c>
      <c r="W94" s="375">
        <v>357.49500000000006</v>
      </c>
      <c r="X94" s="345">
        <f t="shared" si="50"/>
        <v>7.9983518181782527E-4</v>
      </c>
      <c r="Y94" s="323">
        <f t="shared" si="51"/>
        <v>2.6154196668237125E-3</v>
      </c>
      <c r="Z94" s="399">
        <f t="shared" si="52"/>
        <v>2.4298321937199978E-3</v>
      </c>
      <c r="AA94" s="323">
        <f t="shared" si="53"/>
        <v>6.4316396011477716E-4</v>
      </c>
      <c r="AB94" s="323">
        <f t="shared" si="54"/>
        <v>4.2063681315858701E-3</v>
      </c>
      <c r="AC94" s="399">
        <f t="shared" si="55"/>
        <v>3.8273054926777268E-3</v>
      </c>
      <c r="AE94" s="394">
        <f t="shared" si="56"/>
        <v>-0.19579715615955717</v>
      </c>
      <c r="AF94" s="395">
        <f t="shared" si="56"/>
        <v>0.53834425044362222</v>
      </c>
      <c r="AG94" s="386">
        <f t="shared" si="56"/>
        <v>0.51364202183062269</v>
      </c>
      <c r="AI94" s="27">
        <f t="shared" si="57"/>
        <v>46.7470588235294</v>
      </c>
      <c r="AJ94" s="28">
        <f t="shared" si="57"/>
        <v>22.175961912164787</v>
      </c>
      <c r="AK94" s="402">
        <f t="shared" si="57"/>
        <v>22.575224622443123</v>
      </c>
      <c r="AL94" s="28">
        <f t="shared" si="57"/>
        <v>31.175609756097554</v>
      </c>
      <c r="AM94" s="28">
        <f t="shared" si="57"/>
        <v>7.5699963347060226</v>
      </c>
      <c r="AN94" s="402">
        <f t="shared" si="57"/>
        <v>7.6738719787060505</v>
      </c>
      <c r="AO94" s="384">
        <f t="shared" si="71"/>
        <v>-0.33310008071768143</v>
      </c>
      <c r="AP94" s="385">
        <f t="shared" si="71"/>
        <v>-0.65863955012686759</v>
      </c>
      <c r="AQ94" s="386">
        <f t="shared" si="71"/>
        <v>-0.66007549838166035</v>
      </c>
    </row>
    <row r="95" spans="1:43" ht="19.5" customHeight="1">
      <c r="A95" s="8" t="s">
        <v>186</v>
      </c>
      <c r="B95" s="19">
        <v>127.60999999999999</v>
      </c>
      <c r="C95" s="371">
        <v>2600.0199999999995</v>
      </c>
      <c r="D95" s="375">
        <v>2727.6299999999997</v>
      </c>
      <c r="E95" s="19">
        <v>8.1</v>
      </c>
      <c r="F95" s="369">
        <v>2100.69</v>
      </c>
      <c r="G95" s="377">
        <v>2108.79</v>
      </c>
      <c r="H95" s="345">
        <f t="shared" si="43"/>
        <v>2.0993106706706181E-3</v>
      </c>
      <c r="I95" s="323">
        <f t="shared" si="44"/>
        <v>3.8706790472063332E-3</v>
      </c>
      <c r="J95" s="399">
        <f t="shared" si="45"/>
        <v>3.7236834983018293E-3</v>
      </c>
      <c r="K95" s="323">
        <f t="shared" si="46"/>
        <v>1.3212153419525505E-4</v>
      </c>
      <c r="L95" s="323">
        <f t="shared" si="47"/>
        <v>3.1547261084149954E-3</v>
      </c>
      <c r="M95" s="399">
        <f t="shared" si="48"/>
        <v>2.8999008022400161E-3</v>
      </c>
      <c r="N95" s="394">
        <f t="shared" si="49"/>
        <v>-0.93652535067784659</v>
      </c>
      <c r="O95" s="395">
        <f t="shared" si="49"/>
        <v>-0.19204852270367134</v>
      </c>
      <c r="P95" s="386">
        <f t="shared" si="49"/>
        <v>-0.22687827894545806</v>
      </c>
      <c r="R95" s="401">
        <v>27.291999999999998</v>
      </c>
      <c r="S95" s="369">
        <v>677.52300000000002</v>
      </c>
      <c r="T95" s="374">
        <v>704.81500000000005</v>
      </c>
      <c r="U95" s="19">
        <v>1.458</v>
      </c>
      <c r="V95" s="119">
        <v>354.22200000000004</v>
      </c>
      <c r="W95" s="375">
        <v>355.68000000000006</v>
      </c>
      <c r="X95" s="345">
        <f t="shared" si="50"/>
        <v>2.7468355080120907E-3</v>
      </c>
      <c r="Y95" s="323">
        <f t="shared" si="51"/>
        <v>7.7639581086397904E-3</v>
      </c>
      <c r="Z95" s="399">
        <f t="shared" si="52"/>
        <v>7.2511121830484996E-3</v>
      </c>
      <c r="AA95" s="323">
        <f t="shared" si="53"/>
        <v>1.4672712468273279E-4</v>
      </c>
      <c r="AB95" s="323">
        <f t="shared" si="54"/>
        <v>4.2437230345043356E-3</v>
      </c>
      <c r="AC95" s="399">
        <f t="shared" si="55"/>
        <v>3.8078742853343791E-3</v>
      </c>
      <c r="AE95" s="394">
        <f t="shared" si="56"/>
        <v>-0.94657775172211644</v>
      </c>
      <c r="AF95" s="395">
        <f t="shared" si="56"/>
        <v>-0.47718084847304071</v>
      </c>
      <c r="AG95" s="386">
        <f t="shared" si="56"/>
        <v>-0.49535693763611721</v>
      </c>
      <c r="AI95" s="27">
        <f t="shared" si="57"/>
        <v>2.1387038633335949</v>
      </c>
      <c r="AJ95" s="28">
        <f t="shared" si="57"/>
        <v>2.605837647402713</v>
      </c>
      <c r="AK95" s="402">
        <f t="shared" si="57"/>
        <v>2.5839831648720688</v>
      </c>
      <c r="AL95" s="28">
        <f t="shared" si="57"/>
        <v>1.7999999999999998</v>
      </c>
      <c r="AM95" s="28">
        <f t="shared" si="57"/>
        <v>1.686217385716122</v>
      </c>
      <c r="AN95" s="402">
        <f t="shared" si="57"/>
        <v>1.6866544321625201</v>
      </c>
      <c r="AO95" s="384">
        <f t="shared" si="71"/>
        <v>-0.15836875274805826</v>
      </c>
      <c r="AP95" s="385">
        <f t="shared" si="71"/>
        <v>-0.35290773490942295</v>
      </c>
      <c r="AQ95" s="386">
        <f t="shared" si="71"/>
        <v>-0.34726570393657147</v>
      </c>
    </row>
    <row r="96" spans="1:43" ht="19.5" customHeight="1" thickBot="1">
      <c r="A96" s="8" t="s">
        <v>17</v>
      </c>
      <c r="B96" s="19">
        <f t="shared" ref="B96:G96" si="72">B97-SUM(B69:B95)</f>
        <v>5594.9799999999886</v>
      </c>
      <c r="C96" s="371">
        <f t="shared" si="72"/>
        <v>26246.589999999851</v>
      </c>
      <c r="D96" s="376">
        <f t="shared" si="72"/>
        <v>31841.570000000182</v>
      </c>
      <c r="E96" s="21">
        <f t="shared" si="72"/>
        <v>5834.7000000000044</v>
      </c>
      <c r="F96" s="119">
        <f t="shared" si="72"/>
        <v>20502.410000000265</v>
      </c>
      <c r="G96" s="375">
        <f t="shared" si="72"/>
        <v>26337.110000000335</v>
      </c>
      <c r="H96" s="345">
        <f t="shared" si="43"/>
        <v>9.204295287351047E-2</v>
      </c>
      <c r="I96" s="323">
        <f t="shared" si="44"/>
        <v>3.907359403912844E-2</v>
      </c>
      <c r="J96" s="399">
        <f t="shared" si="45"/>
        <v>4.3469212748438485E-2</v>
      </c>
      <c r="K96" s="323">
        <f t="shared" si="46"/>
        <v>9.5171545131982144E-2</v>
      </c>
      <c r="L96" s="323">
        <f t="shared" si="47"/>
        <v>3.0789639648129672E-2</v>
      </c>
      <c r="M96" s="399">
        <f t="shared" si="48"/>
        <v>3.6217454757317954E-2</v>
      </c>
      <c r="N96" s="396">
        <f t="shared" si="49"/>
        <v>4.2845550833071108E-2</v>
      </c>
      <c r="O96" s="397">
        <f t="shared" si="49"/>
        <v>-0.21885433498216789</v>
      </c>
      <c r="P96" s="388">
        <f t="shared" si="49"/>
        <v>-0.1728702447774973</v>
      </c>
      <c r="R96" s="19">
        <f t="shared" ref="R96:W96" si="73">R97-SUM(R69:R95)</f>
        <v>851.23999999999796</v>
      </c>
      <c r="S96" s="119">
        <f t="shared" si="73"/>
        <v>4680.1749999999738</v>
      </c>
      <c r="T96" s="375">
        <f t="shared" si="73"/>
        <v>5531.414999999979</v>
      </c>
      <c r="U96" s="119">
        <f t="shared" si="73"/>
        <v>880.30899999999929</v>
      </c>
      <c r="V96" s="123">
        <f t="shared" si="73"/>
        <v>4153.5099999999366</v>
      </c>
      <c r="W96" s="376">
        <f t="shared" si="73"/>
        <v>5033.8190000000031</v>
      </c>
      <c r="X96" s="345">
        <f t="shared" si="50"/>
        <v>8.5674053123267133E-2</v>
      </c>
      <c r="Y96" s="323">
        <f t="shared" si="51"/>
        <v>5.3631659207293375E-2</v>
      </c>
      <c r="Z96" s="399">
        <f t="shared" si="52"/>
        <v>5.6907004953068621E-2</v>
      </c>
      <c r="AA96" s="323">
        <f t="shared" si="53"/>
        <v>8.8590677916551244E-2</v>
      </c>
      <c r="AB96" s="323">
        <f t="shared" si="54"/>
        <v>4.9760732142678406E-2</v>
      </c>
      <c r="AC96" s="399">
        <f t="shared" si="55"/>
        <v>5.3891559624177986E-2</v>
      </c>
      <c r="AE96" s="396">
        <f t="shared" si="56"/>
        <v>3.4149006155727399E-2</v>
      </c>
      <c r="AF96" s="397">
        <f t="shared" si="56"/>
        <v>-0.11253104851849348</v>
      </c>
      <c r="AG96" s="388">
        <f t="shared" si="56"/>
        <v>-8.9958175258948711E-2</v>
      </c>
      <c r="AI96" s="27">
        <f t="shared" si="57"/>
        <v>1.5214352866319445</v>
      </c>
      <c r="AJ96" s="28">
        <f t="shared" si="57"/>
        <v>1.7831554499079691</v>
      </c>
      <c r="AK96" s="402">
        <f t="shared" si="57"/>
        <v>1.7371677966884005</v>
      </c>
      <c r="AL96" s="28">
        <f t="shared" si="57"/>
        <v>1.5087476648328082</v>
      </c>
      <c r="AM96" s="28">
        <f t="shared" si="57"/>
        <v>2.0258642764435413</v>
      </c>
      <c r="AN96" s="402">
        <f t="shared" si="57"/>
        <v>1.91130272076167</v>
      </c>
      <c r="AO96" s="387">
        <f t="shared" si="71"/>
        <v>-8.3392451263723053E-3</v>
      </c>
      <c r="AP96" s="385">
        <f t="shared" si="71"/>
        <v>0.1361119842625603</v>
      </c>
      <c r="AQ96" s="386">
        <f t="shared" si="71"/>
        <v>0.100240704671838</v>
      </c>
    </row>
    <row r="97" spans="1:43" ht="25.5" customHeight="1" thickBot="1">
      <c r="A97" s="12" t="s">
        <v>18</v>
      </c>
      <c r="B97" s="17">
        <v>60786.619999999995</v>
      </c>
      <c r="C97" s="372">
        <v>671721.93</v>
      </c>
      <c r="D97" s="18">
        <v>732508.54999999981</v>
      </c>
      <c r="E97" s="17">
        <v>61307.19</v>
      </c>
      <c r="F97" s="373">
        <v>665886.65000000061</v>
      </c>
      <c r="G97" s="378">
        <v>727193.84000000067</v>
      </c>
      <c r="H97" s="334">
        <f t="shared" ref="H97:M97" si="74">SUM(H69:H96)</f>
        <v>1</v>
      </c>
      <c r="I97" s="338">
        <f t="shared" si="74"/>
        <v>0.99999999999999956</v>
      </c>
      <c r="J97" s="335">
        <f t="shared" si="74"/>
        <v>1.0000000000000007</v>
      </c>
      <c r="K97" s="338">
        <f t="shared" si="74"/>
        <v>1.0000000000000002</v>
      </c>
      <c r="L97" s="338">
        <f t="shared" si="74"/>
        <v>0.99999999999999956</v>
      </c>
      <c r="M97" s="335">
        <f t="shared" si="74"/>
        <v>0.99999999999999956</v>
      </c>
      <c r="N97" s="389">
        <f t="shared" si="49"/>
        <v>8.5638911984250322E-3</v>
      </c>
      <c r="O97" s="390">
        <f t="shared" si="49"/>
        <v>-8.6870470344766696E-3</v>
      </c>
      <c r="P97" s="391">
        <f t="shared" si="49"/>
        <v>-7.2554921031285566E-3</v>
      </c>
      <c r="R97" s="17">
        <v>9935.7969999999968</v>
      </c>
      <c r="S97" s="372">
        <v>87265.153999999995</v>
      </c>
      <c r="T97" s="18">
        <v>97200.950999999972</v>
      </c>
      <c r="U97" s="17">
        <v>9936.8130000000001</v>
      </c>
      <c r="V97" s="373">
        <v>83469.631999999969</v>
      </c>
      <c r="W97" s="378">
        <v>93406.445000000022</v>
      </c>
      <c r="X97" s="334">
        <f t="shared" ref="X97:AC97" si="75">SUM(X69:X96)</f>
        <v>1</v>
      </c>
      <c r="Y97" s="338">
        <f t="shared" si="75"/>
        <v>0.99999999999999989</v>
      </c>
      <c r="Z97" s="335">
        <f t="shared" si="75"/>
        <v>0.99999999999999978</v>
      </c>
      <c r="AA97" s="338">
        <f t="shared" si="75"/>
        <v>1</v>
      </c>
      <c r="AB97" s="338">
        <f t="shared" si="75"/>
        <v>1</v>
      </c>
      <c r="AC97" s="335">
        <f t="shared" si="75"/>
        <v>0.99999999999999956</v>
      </c>
      <c r="AE97" s="389">
        <f t="shared" si="56"/>
        <v>1.022565175197581E-4</v>
      </c>
      <c r="AF97" s="390">
        <f t="shared" si="56"/>
        <v>-4.3494130543791011E-2</v>
      </c>
      <c r="AG97" s="391">
        <f t="shared" si="56"/>
        <v>-3.903774562864052E-2</v>
      </c>
      <c r="AI97" s="403">
        <f t="shared" si="57"/>
        <v>1.6345368437988488</v>
      </c>
      <c r="AJ97" s="404">
        <f t="shared" si="57"/>
        <v>1.2991261726411105</v>
      </c>
      <c r="AK97" s="405">
        <f t="shared" si="57"/>
        <v>1.3269599515254804</v>
      </c>
      <c r="AL97" s="404">
        <f t="shared" si="57"/>
        <v>1.6208234303350064</v>
      </c>
      <c r="AM97" s="404">
        <f t="shared" si="57"/>
        <v>1.2535111193474127</v>
      </c>
      <c r="AN97" s="405">
        <f t="shared" si="57"/>
        <v>1.2844779460728095</v>
      </c>
      <c r="AO97" s="389">
        <f t="shared" si="71"/>
        <v>-8.3897854709538595E-3</v>
      </c>
      <c r="AP97" s="390">
        <f t="shared" si="71"/>
        <v>-3.5112104008314229E-2</v>
      </c>
      <c r="AQ97" s="391">
        <f t="shared" si="71"/>
        <v>-3.2014534729426718E-2</v>
      </c>
    </row>
  </sheetData>
  <mergeCells count="66">
    <mergeCell ref="AE67:AG67"/>
    <mergeCell ref="AI67:AK67"/>
    <mergeCell ref="AL67:AN67"/>
    <mergeCell ref="AO67:AQ67"/>
    <mergeCell ref="AE66:AG66"/>
    <mergeCell ref="AI66:AN66"/>
    <mergeCell ref="AO66:AQ66"/>
    <mergeCell ref="R67:T67"/>
    <mergeCell ref="U67:W67"/>
    <mergeCell ref="A66:A68"/>
    <mergeCell ref="B66:G66"/>
    <mergeCell ref="H66:M66"/>
    <mergeCell ref="N66:P66"/>
    <mergeCell ref="R66:W66"/>
    <mergeCell ref="B67:D67"/>
    <mergeCell ref="E67:G67"/>
    <mergeCell ref="H67:J67"/>
    <mergeCell ref="K67:M67"/>
    <mergeCell ref="N67:P67"/>
    <mergeCell ref="X66:AC66"/>
    <mergeCell ref="X67:Z67"/>
    <mergeCell ref="AA67:AC67"/>
    <mergeCell ref="X38:Z38"/>
    <mergeCell ref="AA38:AC38"/>
    <mergeCell ref="AL38:AN38"/>
    <mergeCell ref="AO38:AQ38"/>
    <mergeCell ref="AE37:AG37"/>
    <mergeCell ref="AI37:AN37"/>
    <mergeCell ref="AO37:AQ37"/>
    <mergeCell ref="H38:J38"/>
    <mergeCell ref="K38:M38"/>
    <mergeCell ref="N38:P38"/>
    <mergeCell ref="AE38:AG38"/>
    <mergeCell ref="AI38:AK38"/>
    <mergeCell ref="AO5:AQ5"/>
    <mergeCell ref="A37:A39"/>
    <mergeCell ref="B37:G37"/>
    <mergeCell ref="H37:M37"/>
    <mergeCell ref="N37:P37"/>
    <mergeCell ref="R37:W37"/>
    <mergeCell ref="X37:AC37"/>
    <mergeCell ref="A4:A6"/>
    <mergeCell ref="AA5:AC5"/>
    <mergeCell ref="R38:T38"/>
    <mergeCell ref="U38:W38"/>
    <mergeCell ref="AE5:AG5"/>
    <mergeCell ref="AI5:AK5"/>
    <mergeCell ref="AL5:AN5"/>
    <mergeCell ref="B38:D38"/>
    <mergeCell ref="E38:G38"/>
    <mergeCell ref="AE4:AG4"/>
    <mergeCell ref="AI4:AN4"/>
    <mergeCell ref="AO4:AQ4"/>
    <mergeCell ref="B5:D5"/>
    <mergeCell ref="E5:G5"/>
    <mergeCell ref="H5:J5"/>
    <mergeCell ref="K5:M5"/>
    <mergeCell ref="N5:P5"/>
    <mergeCell ref="R5:T5"/>
    <mergeCell ref="U5:W5"/>
    <mergeCell ref="B4:G4"/>
    <mergeCell ref="H4:M4"/>
    <mergeCell ref="N4:P4"/>
    <mergeCell ref="R4:W4"/>
    <mergeCell ref="X4:AC4"/>
    <mergeCell ref="X5:Z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949DBE0A-17A4-4320-9018-BB15F8547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N7:P33</xm:sqref>
        </x14:conditionalFormatting>
        <x14:conditionalFormatting xmlns:xm="http://schemas.microsoft.com/office/excel/2006/main">
          <x14:cfRule type="iconSet" priority="9" id="{D5D7ED8E-E35F-43AD-8C91-E61488B89BC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N40:P63</xm:sqref>
        </x14:conditionalFormatting>
        <x14:conditionalFormatting xmlns:xm="http://schemas.microsoft.com/office/excel/2006/main">
          <x14:cfRule type="iconSet" priority="386" id="{ABADFFAA-6EC4-44FC-B9DD-EDF6018476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N69:P97</xm:sqref>
        </x14:conditionalFormatting>
        <x14:conditionalFormatting xmlns:xm="http://schemas.microsoft.com/office/excel/2006/main">
          <x14:cfRule type="iconSet" priority="6" id="{E13D9769-D965-4BFC-A396-FD1B253E3A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AE7:AF33</xm:sqref>
        </x14:conditionalFormatting>
        <x14:conditionalFormatting xmlns:xm="http://schemas.microsoft.com/office/excel/2006/main">
          <x14:cfRule type="iconSet" priority="10" id="{2F8B4A8E-10F9-4518-99A4-97BFE5F459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AE40:AF63</xm:sqref>
        </x14:conditionalFormatting>
        <x14:conditionalFormatting xmlns:xm="http://schemas.microsoft.com/office/excel/2006/main">
          <x14:cfRule type="iconSet" priority="388" id="{0AED9A8E-D83A-4F45-9ADE-69939E8B73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AE69:AF97</xm:sqref>
        </x14:conditionalFormatting>
        <x14:conditionalFormatting xmlns:xm="http://schemas.microsoft.com/office/excel/2006/main">
          <x14:cfRule type="iconSet" priority="8" id="{9354B89D-701A-4B1D-82D6-8DF2CF4679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AG7:AG33</xm:sqref>
        </x14:conditionalFormatting>
        <x14:conditionalFormatting xmlns:xm="http://schemas.microsoft.com/office/excel/2006/main">
          <x14:cfRule type="iconSet" priority="11" id="{C071F501-3168-49C2-AF4D-EE98876D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AG40:AG63</xm:sqref>
        </x14:conditionalFormatting>
        <x14:conditionalFormatting xmlns:xm="http://schemas.microsoft.com/office/excel/2006/main">
          <x14:cfRule type="iconSet" priority="390" id="{46EF53EF-C481-4D72-9A67-5FF62DC9B4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AG69:AG97</xm:sqref>
        </x14:conditionalFormatting>
        <x14:conditionalFormatting xmlns:xm="http://schemas.microsoft.com/office/excel/2006/main">
          <x14:cfRule type="iconSet" priority="5" id="{C163B99F-B978-412C-B002-98BEAE48A6A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AO7:AQ33</xm:sqref>
        </x14:conditionalFormatting>
        <x14:conditionalFormatting xmlns:xm="http://schemas.microsoft.com/office/excel/2006/main">
          <x14:cfRule type="iconSet" priority="12" id="{858E5023-B662-44A9-981A-5D014E3ED1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AO40:AQ63</xm:sqref>
        </x14:conditionalFormatting>
        <x14:conditionalFormatting xmlns:xm="http://schemas.microsoft.com/office/excel/2006/main">
          <x14:cfRule type="iconSet" priority="392" id="{5DA09B15-D264-4DBE-805C-99B5376937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AO69:AQ97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92</v>
      </c>
    </row>
    <row r="2" spans="1:18" ht="15.75" thickBot="1"/>
    <row r="3" spans="1:18">
      <c r="A3" s="439" t="s">
        <v>16</v>
      </c>
      <c r="B3" s="422"/>
      <c r="C3" s="422"/>
      <c r="D3" s="458" t="s">
        <v>1</v>
      </c>
      <c r="E3" s="451"/>
      <c r="F3" s="458" t="s">
        <v>102</v>
      </c>
      <c r="G3" s="451"/>
      <c r="H3" s="130" t="s">
        <v>0</v>
      </c>
      <c r="J3" s="452" t="s">
        <v>19</v>
      </c>
      <c r="K3" s="451"/>
      <c r="L3" s="461" t="s">
        <v>102</v>
      </c>
      <c r="M3" s="462"/>
      <c r="N3" s="130" t="s">
        <v>0</v>
      </c>
      <c r="P3" s="450" t="s">
        <v>22</v>
      </c>
      <c r="Q3" s="451"/>
      <c r="R3" s="130" t="s">
        <v>0</v>
      </c>
    </row>
    <row r="4" spans="1:18">
      <c r="A4" s="457"/>
      <c r="B4" s="423"/>
      <c r="C4" s="423"/>
      <c r="D4" s="459" t="s">
        <v>198</v>
      </c>
      <c r="E4" s="453"/>
      <c r="F4" s="459" t="str">
        <f>D4</f>
        <v>jan-dez</v>
      </c>
      <c r="G4" s="453"/>
      <c r="H4" s="131" t="s">
        <v>142</v>
      </c>
      <c r="J4" s="448" t="str">
        <f>D4</f>
        <v>jan-dez</v>
      </c>
      <c r="K4" s="453"/>
      <c r="L4" s="454" t="str">
        <f>D4</f>
        <v>jan-dez</v>
      </c>
      <c r="M4" s="455"/>
      <c r="N4" s="131" t="str">
        <f>H4</f>
        <v>2025/2024</v>
      </c>
      <c r="P4" s="448" t="str">
        <f>D4</f>
        <v>jan-dez</v>
      </c>
      <c r="Q4" s="449"/>
      <c r="R4" s="131" t="str">
        <f>N4</f>
        <v>2025/2024</v>
      </c>
    </row>
    <row r="5" spans="1:18" ht="19.5" customHeight="1" thickBot="1">
      <c r="A5" s="440"/>
      <c r="B5" s="463"/>
      <c r="C5" s="463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>
      <c r="A6" s="161" t="s">
        <v>20</v>
      </c>
      <c r="B6" s="1"/>
      <c r="C6" s="1"/>
      <c r="D6" s="115">
        <v>17603.759999999998</v>
      </c>
      <c r="E6" s="147">
        <v>12788.820000000014</v>
      </c>
      <c r="F6" s="248">
        <f>D6/D8</f>
        <v>0.5887035203305131</v>
      </c>
      <c r="G6" s="256">
        <f>E6/E8</f>
        <v>0.40137314292869997</v>
      </c>
      <c r="H6" s="165">
        <f>(E6-D6)/D6</f>
        <v>-0.27351770303616868</v>
      </c>
      <c r="I6" s="1"/>
      <c r="J6" s="19">
        <v>4429.3599999999969</v>
      </c>
      <c r="K6" s="147">
        <v>2390.0619999999972</v>
      </c>
      <c r="L6" s="247">
        <f>J6/J8</f>
        <v>0.32077109740423171</v>
      </c>
      <c r="M6" s="246">
        <f>K6/K8</f>
        <v>0.16590775670834748</v>
      </c>
      <c r="N6" s="165">
        <f>(K6-J6)/J6</f>
        <v>-0.46040466342767378</v>
      </c>
      <c r="P6" s="27">
        <f t="shared" ref="P6:Q8" si="0">(J6/D6)*10</f>
        <v>2.5161442782678227</v>
      </c>
      <c r="Q6" s="152">
        <f t="shared" si="0"/>
        <v>1.8688682771358065</v>
      </c>
      <c r="R6" s="165">
        <f>(Q6-P6)/P6</f>
        <v>-0.2572491596458123</v>
      </c>
    </row>
    <row r="7" spans="1:18" ht="24" customHeight="1" thickBot="1">
      <c r="A7" s="161" t="s">
        <v>21</v>
      </c>
      <c r="B7" s="1"/>
      <c r="C7" s="1"/>
      <c r="D7" s="117">
        <v>12298.830000000007</v>
      </c>
      <c r="E7" s="140">
        <v>19073.85000000002</v>
      </c>
      <c r="F7" s="248">
        <f>D7/D8</f>
        <v>0.41129647966948701</v>
      </c>
      <c r="G7" s="228">
        <f>E7/E8</f>
        <v>0.59862685707130003</v>
      </c>
      <c r="H7" s="55">
        <f t="shared" ref="H7:H8" si="1">(E7-D7)/D7</f>
        <v>0.55086703369344969</v>
      </c>
      <c r="J7" s="19">
        <v>9379.1160000000054</v>
      </c>
      <c r="K7" s="140">
        <v>12015.907000000012</v>
      </c>
      <c r="L7" s="247">
        <f>J7/J8</f>
        <v>0.67922890259576829</v>
      </c>
      <c r="M7" s="215">
        <f>K7/K8</f>
        <v>0.83409224329165255</v>
      </c>
      <c r="N7" s="102">
        <f t="shared" ref="N7:N8" si="2">(K7-J7)/J7</f>
        <v>0.28113427747348524</v>
      </c>
      <c r="P7" s="27">
        <f t="shared" si="0"/>
        <v>7.6260229631599108</v>
      </c>
      <c r="Q7" s="152">
        <f t="shared" si="0"/>
        <v>6.2996757340547394</v>
      </c>
      <c r="R7" s="102">
        <f t="shared" ref="R7:R8" si="3">(Q7-P7)/P7</f>
        <v>-0.17392384412065651</v>
      </c>
    </row>
    <row r="8" spans="1:18" ht="26.25" customHeight="1" thickBot="1">
      <c r="A8" s="12" t="s">
        <v>12</v>
      </c>
      <c r="B8" s="162"/>
      <c r="C8" s="162"/>
      <c r="D8" s="163">
        <v>29902.590000000004</v>
      </c>
      <c r="E8" s="145">
        <v>31862.670000000035</v>
      </c>
      <c r="F8" s="257">
        <f>SUM(F6:F7)</f>
        <v>1</v>
      </c>
      <c r="G8" s="258">
        <f>SUM(G6:G7)</f>
        <v>1</v>
      </c>
      <c r="H8" s="164">
        <f t="shared" si="1"/>
        <v>6.5548837073980237E-2</v>
      </c>
      <c r="I8" s="1"/>
      <c r="J8" s="17">
        <v>13808.476000000002</v>
      </c>
      <c r="K8" s="145">
        <v>14405.969000000008</v>
      </c>
      <c r="L8" s="243">
        <f>SUM(L6:L7)</f>
        <v>1</v>
      </c>
      <c r="M8" s="244">
        <f>SUM(M6:M7)</f>
        <v>1</v>
      </c>
      <c r="N8" s="164">
        <f t="shared" si="2"/>
        <v>4.3270017632648657E-2</v>
      </c>
      <c r="O8" s="1"/>
      <c r="P8" s="29">
        <f t="shared" si="0"/>
        <v>4.6178193929020868</v>
      </c>
      <c r="Q8" s="146">
        <f t="shared" si="0"/>
        <v>4.521268619359267</v>
      </c>
      <c r="R8" s="164">
        <f t="shared" si="3"/>
        <v>-2.0908304402555249E-2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zoomScaleNormal="100" workbookViewId="0">
      <selection activeCell="F93" sqref="F93"/>
    </sheetView>
  </sheetViews>
  <sheetFormatPr defaultRowHeight="1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93</v>
      </c>
    </row>
    <row r="3" spans="1:16" ht="8.25" customHeight="1" thickBot="1"/>
    <row r="4" spans="1:16">
      <c r="A4" s="464" t="s">
        <v>3</v>
      </c>
      <c r="B4" s="458" t="s">
        <v>1</v>
      </c>
      <c r="C4" s="451"/>
      <c r="D4" s="458" t="s">
        <v>102</v>
      </c>
      <c r="E4" s="451"/>
      <c r="F4" s="130" t="s">
        <v>0</v>
      </c>
      <c r="H4" s="467" t="s">
        <v>19</v>
      </c>
      <c r="I4" s="468"/>
      <c r="J4" s="458" t="s">
        <v>13</v>
      </c>
      <c r="K4" s="456"/>
      <c r="L4" s="130" t="s">
        <v>0</v>
      </c>
      <c r="N4" s="450" t="s">
        <v>22</v>
      </c>
      <c r="O4" s="451"/>
      <c r="P4" s="130" t="s">
        <v>0</v>
      </c>
    </row>
    <row r="5" spans="1:16">
      <c r="A5" s="465"/>
      <c r="B5" s="459" t="s">
        <v>198</v>
      </c>
      <c r="C5" s="453"/>
      <c r="D5" s="459" t="str">
        <f>B5</f>
        <v>jan-dez</v>
      </c>
      <c r="E5" s="453"/>
      <c r="F5" s="131" t="s">
        <v>142</v>
      </c>
      <c r="H5" s="448" t="str">
        <f>B5</f>
        <v>jan-dez</v>
      </c>
      <c r="I5" s="453"/>
      <c r="J5" s="459" t="str">
        <f>B5</f>
        <v>jan-dez</v>
      </c>
      <c r="K5" s="449"/>
      <c r="L5" s="131" t="str">
        <f>F5</f>
        <v>2025/2024</v>
      </c>
      <c r="N5" s="448" t="str">
        <f>B5</f>
        <v>jan-dez</v>
      </c>
      <c r="O5" s="449"/>
      <c r="P5" s="131" t="str">
        <f>L5</f>
        <v>2025/2024</v>
      </c>
    </row>
    <row r="6" spans="1:16" ht="19.5" customHeight="1" thickBot="1">
      <c r="A6" s="466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>
      <c r="A7" s="8" t="s">
        <v>155</v>
      </c>
      <c r="B7" s="39">
        <v>2013.4400000000003</v>
      </c>
      <c r="C7" s="147">
        <v>7964.3600000000033</v>
      </c>
      <c r="D7" s="247">
        <f>B7/$B$33</f>
        <v>6.733329788489896E-2</v>
      </c>
      <c r="E7" s="246">
        <f>C7/$C$33</f>
        <v>0.24995896451866709</v>
      </c>
      <c r="F7" s="52">
        <f>(C7-B7)/B7</f>
        <v>2.9555983788938343</v>
      </c>
      <c r="H7" s="39">
        <v>2325.9409999999998</v>
      </c>
      <c r="I7" s="147">
        <v>4036.4609999999993</v>
      </c>
      <c r="J7" s="247">
        <f>H7/$H$33</f>
        <v>0.16844299110198688</v>
      </c>
      <c r="K7" s="246">
        <f>I7/$I$33</f>
        <v>0.28019364750819603</v>
      </c>
      <c r="L7" s="52">
        <f>(I7-H7)/H7</f>
        <v>0.73540988356970349</v>
      </c>
      <c r="N7" s="27">
        <f t="shared" ref="N7:N33" si="0">(H7/B7)*10</f>
        <v>11.55207505562619</v>
      </c>
      <c r="O7" s="151">
        <f t="shared" ref="O7:O33" si="1">(I7/C7)*10</f>
        <v>5.0681548799903542</v>
      </c>
      <c r="P7" s="61">
        <f>(O7-N7)/N7</f>
        <v>-0.56127753190782659</v>
      </c>
    </row>
    <row r="8" spans="1:16" ht="20.100000000000001" customHeight="1">
      <c r="A8" s="8" t="s">
        <v>149</v>
      </c>
      <c r="B8" s="19">
        <v>1218.71</v>
      </c>
      <c r="C8" s="140">
        <v>2651.1299999999992</v>
      </c>
      <c r="D8" s="247">
        <f t="shared" ref="D8:D32" si="2">B8/$B$33</f>
        <v>4.0756001403222941E-2</v>
      </c>
      <c r="E8" s="215">
        <f t="shared" ref="E8:E32" si="3">C8/$C$33</f>
        <v>8.3204891492144176E-2</v>
      </c>
      <c r="F8" s="52">
        <f t="shared" ref="F8:F33" si="4">(C8-B8)/B8</f>
        <v>1.1753575501965186</v>
      </c>
      <c r="H8" s="19">
        <v>1499.8210000000004</v>
      </c>
      <c r="I8" s="140">
        <v>2752.8119999999994</v>
      </c>
      <c r="J8" s="247">
        <f t="shared" ref="J8:J32" si="5">H8/$H$33</f>
        <v>0.1086159689164829</v>
      </c>
      <c r="K8" s="215">
        <f t="shared" ref="K8:K32" si="6">I8/$I$33</f>
        <v>0.1910882912492731</v>
      </c>
      <c r="L8" s="52">
        <f t="shared" ref="L8:L31" si="7">(I8-H8)/H8</f>
        <v>0.83542702762529575</v>
      </c>
      <c r="N8" s="27">
        <f t="shared" si="0"/>
        <v>12.306627499569219</v>
      </c>
      <c r="O8" s="152">
        <f t="shared" si="1"/>
        <v>10.383542112231389</v>
      </c>
      <c r="P8" s="52">
        <f t="shared" ref="P8:P64" si="8">(O8-N8)/N8</f>
        <v>-0.15626420702220373</v>
      </c>
    </row>
    <row r="9" spans="1:16" ht="20.100000000000001" customHeight="1">
      <c r="A9" s="8" t="s">
        <v>146</v>
      </c>
      <c r="B9" s="19">
        <v>1794.7699999999998</v>
      </c>
      <c r="C9" s="140">
        <v>1490.6799999999998</v>
      </c>
      <c r="D9" s="247">
        <f t="shared" si="2"/>
        <v>6.0020553403568058E-2</v>
      </c>
      <c r="E9" s="215">
        <f t="shared" si="3"/>
        <v>4.6784528729073835E-2</v>
      </c>
      <c r="F9" s="52">
        <f t="shared" si="4"/>
        <v>-0.16943118059695669</v>
      </c>
      <c r="H9" s="19">
        <v>1210.527</v>
      </c>
      <c r="I9" s="140">
        <v>912.27200000000016</v>
      </c>
      <c r="J9" s="247">
        <f t="shared" si="5"/>
        <v>8.7665503419783603E-2</v>
      </c>
      <c r="K9" s="215">
        <f t="shared" si="6"/>
        <v>6.3325972726999497E-2</v>
      </c>
      <c r="L9" s="52">
        <f t="shared" si="7"/>
        <v>-0.24638442595662871</v>
      </c>
      <c r="N9" s="27">
        <f t="shared" ref="N9:N15" si="9">(H9/B9)*10</f>
        <v>6.7447472378076316</v>
      </c>
      <c r="O9" s="152">
        <f t="shared" ref="O9:O15" si="10">(I9/C9)*10</f>
        <v>6.1198379263155092</v>
      </c>
      <c r="P9" s="52">
        <f t="shared" ref="P9:P15" si="11">(O9-N9)/N9</f>
        <v>-9.2651257261235506E-2</v>
      </c>
    </row>
    <row r="10" spans="1:16" ht="20.100000000000001" customHeight="1">
      <c r="A10" s="8" t="s">
        <v>147</v>
      </c>
      <c r="B10" s="19">
        <v>1023.7700000000004</v>
      </c>
      <c r="C10" s="140">
        <v>644.29000000000008</v>
      </c>
      <c r="D10" s="247">
        <f t="shared" si="2"/>
        <v>3.4236833665578822E-2</v>
      </c>
      <c r="E10" s="215">
        <f t="shared" si="3"/>
        <v>2.0220841505121816E-2</v>
      </c>
      <c r="F10" s="52">
        <f t="shared" si="4"/>
        <v>-0.37066919327583364</v>
      </c>
      <c r="H10" s="19">
        <v>1069.9499999999998</v>
      </c>
      <c r="I10" s="140">
        <v>826.64700000000016</v>
      </c>
      <c r="J10" s="247">
        <f t="shared" si="5"/>
        <v>7.7485017173509918E-2</v>
      </c>
      <c r="K10" s="215">
        <f t="shared" si="6"/>
        <v>5.7382255924610152E-2</v>
      </c>
      <c r="L10" s="52">
        <f t="shared" si="7"/>
        <v>-0.22739660731809869</v>
      </c>
      <c r="N10" s="27">
        <f t="shared" si="9"/>
        <v>10.451077878820431</v>
      </c>
      <c r="O10" s="152">
        <f t="shared" si="10"/>
        <v>12.830355895637059</v>
      </c>
      <c r="P10" s="52">
        <f t="shared" si="11"/>
        <v>0.22765862472791815</v>
      </c>
    </row>
    <row r="11" spans="1:16" ht="20.100000000000001" customHeight="1">
      <c r="A11" s="8" t="s">
        <v>151</v>
      </c>
      <c r="B11" s="19">
        <v>7661.2500000000018</v>
      </c>
      <c r="C11" s="140">
        <v>5866.68</v>
      </c>
      <c r="D11" s="247">
        <f t="shared" si="2"/>
        <v>0.25620690381669292</v>
      </c>
      <c r="E11" s="215">
        <f t="shared" si="3"/>
        <v>0.18412392935055338</v>
      </c>
      <c r="F11" s="52">
        <f t="shared" si="4"/>
        <v>-0.23423984336759682</v>
      </c>
      <c r="H11" s="19">
        <v>1626.1750000000004</v>
      </c>
      <c r="I11" s="140">
        <v>793.74599999999987</v>
      </c>
      <c r="J11" s="247">
        <f t="shared" si="5"/>
        <v>0.11776643562982621</v>
      </c>
      <c r="K11" s="215">
        <f t="shared" si="6"/>
        <v>5.5098410943408241E-2</v>
      </c>
      <c r="L11" s="52">
        <f t="shared" si="7"/>
        <v>-0.51189386136178472</v>
      </c>
      <c r="N11" s="27">
        <f t="shared" si="9"/>
        <v>2.1225974873551969</v>
      </c>
      <c r="O11" s="152">
        <f t="shared" si="10"/>
        <v>1.3529730614248601</v>
      </c>
      <c r="P11" s="52">
        <f t="shared" si="11"/>
        <v>-0.36258613821752222</v>
      </c>
    </row>
    <row r="12" spans="1:16" ht="20.100000000000001" customHeight="1">
      <c r="A12" s="8" t="s">
        <v>156</v>
      </c>
      <c r="B12" s="19">
        <v>6888.5000000000018</v>
      </c>
      <c r="C12" s="140">
        <v>4822.9600000000009</v>
      </c>
      <c r="D12" s="247">
        <f t="shared" si="2"/>
        <v>0.23036466072002471</v>
      </c>
      <c r="E12" s="215">
        <f t="shared" si="3"/>
        <v>0.15136710137599887</v>
      </c>
      <c r="F12" s="52">
        <f t="shared" si="4"/>
        <v>-0.29985337881977214</v>
      </c>
      <c r="H12" s="19">
        <v>1628.4320000000002</v>
      </c>
      <c r="I12" s="140">
        <v>756.30199999999991</v>
      </c>
      <c r="J12" s="247">
        <f t="shared" si="5"/>
        <v>0.11792988596279561</v>
      </c>
      <c r="K12" s="215">
        <f t="shared" si="6"/>
        <v>5.2499210570285136E-2</v>
      </c>
      <c r="L12" s="52">
        <f t="shared" si="7"/>
        <v>-0.53556427287108099</v>
      </c>
      <c r="N12" s="27">
        <f t="shared" si="9"/>
        <v>2.3639863540683743</v>
      </c>
      <c r="O12" s="152">
        <f t="shared" si="10"/>
        <v>1.5681282863635604</v>
      </c>
      <c r="P12" s="52">
        <f t="shared" si="11"/>
        <v>-0.33665933237523038</v>
      </c>
    </row>
    <row r="13" spans="1:16" ht="20.100000000000001" customHeight="1">
      <c r="A13" s="8" t="s">
        <v>160</v>
      </c>
      <c r="B13" s="19">
        <v>107.47000000000003</v>
      </c>
      <c r="C13" s="140">
        <v>115.71</v>
      </c>
      <c r="D13" s="247">
        <f t="shared" si="2"/>
        <v>3.5940030612732895E-3</v>
      </c>
      <c r="E13" s="215">
        <f t="shared" si="3"/>
        <v>3.6315224053728051E-3</v>
      </c>
      <c r="F13" s="52">
        <f t="shared" si="4"/>
        <v>7.6672559784125474E-2</v>
      </c>
      <c r="H13" s="19">
        <v>538.49800000000005</v>
      </c>
      <c r="I13" s="140">
        <v>607.26899999999978</v>
      </c>
      <c r="J13" s="247">
        <f t="shared" si="5"/>
        <v>3.8997641738306235E-2</v>
      </c>
      <c r="K13" s="215">
        <f t="shared" si="6"/>
        <v>4.2153984921111505E-2</v>
      </c>
      <c r="L13" s="52">
        <f t="shared" si="7"/>
        <v>0.12770892371002254</v>
      </c>
      <c r="N13" s="27">
        <f t="shared" si="9"/>
        <v>50.106820508048749</v>
      </c>
      <c r="O13" s="152">
        <f t="shared" si="10"/>
        <v>52.481980814104212</v>
      </c>
      <c r="P13" s="52">
        <f t="shared" si="11"/>
        <v>4.7401936143083287E-2</v>
      </c>
    </row>
    <row r="14" spans="1:16" ht="20.100000000000001" customHeight="1">
      <c r="A14" s="8" t="s">
        <v>150</v>
      </c>
      <c r="B14" s="19">
        <v>862.38000000000011</v>
      </c>
      <c r="C14" s="140">
        <v>1148.4399999999998</v>
      </c>
      <c r="D14" s="247">
        <f t="shared" si="2"/>
        <v>2.8839642318608534E-2</v>
      </c>
      <c r="E14" s="215">
        <f t="shared" si="3"/>
        <v>3.6043432643905832E-2</v>
      </c>
      <c r="F14" s="52">
        <f t="shared" si="4"/>
        <v>0.33170991906120234</v>
      </c>
      <c r="H14" s="19">
        <v>374.13899999999995</v>
      </c>
      <c r="I14" s="140">
        <v>482.94100000000009</v>
      </c>
      <c r="J14" s="247">
        <f t="shared" si="5"/>
        <v>2.7094879985307567E-2</v>
      </c>
      <c r="K14" s="215">
        <f t="shared" si="6"/>
        <v>3.3523673416206858E-2</v>
      </c>
      <c r="L14" s="52">
        <f t="shared" si="7"/>
        <v>0.29080635806478383</v>
      </c>
      <c r="N14" s="27">
        <f t="shared" si="9"/>
        <v>4.3384470882905433</v>
      </c>
      <c r="O14" s="152">
        <f t="shared" si="10"/>
        <v>4.2051913900595608</v>
      </c>
      <c r="P14" s="52">
        <f t="shared" si="11"/>
        <v>-3.0715068207386752E-2</v>
      </c>
    </row>
    <row r="15" spans="1:16" ht="20.100000000000001" customHeight="1">
      <c r="A15" s="8" t="s">
        <v>157</v>
      </c>
      <c r="B15" s="19">
        <v>493.22000000000014</v>
      </c>
      <c r="C15" s="140">
        <v>520.19999999999993</v>
      </c>
      <c r="D15" s="247">
        <f t="shared" si="2"/>
        <v>1.6494223410079202E-2</v>
      </c>
      <c r="E15" s="215">
        <f t="shared" si="3"/>
        <v>1.6326315402946445E-2</v>
      </c>
      <c r="F15" s="52">
        <f t="shared" si="4"/>
        <v>5.470175580876644E-2</v>
      </c>
      <c r="H15" s="19">
        <v>335.51999999999992</v>
      </c>
      <c r="I15" s="140">
        <v>362.27</v>
      </c>
      <c r="J15" s="247">
        <f t="shared" si="5"/>
        <v>2.4298119502832886E-2</v>
      </c>
      <c r="K15" s="215">
        <f t="shared" si="6"/>
        <v>2.5147215018996638E-2</v>
      </c>
      <c r="L15" s="52">
        <f t="shared" si="7"/>
        <v>7.9726990939437484E-2</v>
      </c>
      <c r="N15" s="27">
        <f t="shared" si="9"/>
        <v>6.8026438506143272</v>
      </c>
      <c r="O15" s="152">
        <f t="shared" si="10"/>
        <v>6.9640522875817004</v>
      </c>
      <c r="P15" s="52">
        <f t="shared" si="11"/>
        <v>2.3727309633121075E-2</v>
      </c>
    </row>
    <row r="16" spans="1:16" ht="20.100000000000001" customHeight="1">
      <c r="A16" s="8" t="s">
        <v>148</v>
      </c>
      <c r="B16" s="19">
        <v>712.57</v>
      </c>
      <c r="C16" s="140">
        <v>456.9500000000001</v>
      </c>
      <c r="D16" s="247">
        <f t="shared" si="2"/>
        <v>2.3829708396496764E-2</v>
      </c>
      <c r="E16" s="215">
        <f t="shared" si="3"/>
        <v>1.4341233801184891E-2</v>
      </c>
      <c r="F16" s="52">
        <f t="shared" si="4"/>
        <v>-0.35872966866413114</v>
      </c>
      <c r="H16" s="19">
        <v>373.58299999999997</v>
      </c>
      <c r="I16" s="140">
        <v>263.40799999999996</v>
      </c>
      <c r="J16" s="247">
        <f t="shared" si="5"/>
        <v>2.7054614861191047E-2</v>
      </c>
      <c r="K16" s="215">
        <f t="shared" si="6"/>
        <v>1.828464298375208E-2</v>
      </c>
      <c r="L16" s="52">
        <f t="shared" si="7"/>
        <v>-0.29491438314912621</v>
      </c>
      <c r="N16" s="27">
        <f t="shared" ref="N16:N19" si="12">(H16/B16)*10</f>
        <v>5.2427550977447819</v>
      </c>
      <c r="O16" s="152">
        <f t="shared" ref="O16:O19" si="13">(I16/C16)*10</f>
        <v>5.7644818907976783</v>
      </c>
      <c r="P16" s="52">
        <f t="shared" ref="P16:P19" si="14">(O16-N16)/N16</f>
        <v>9.9513859283131847E-2</v>
      </c>
    </row>
    <row r="17" spans="1:16" ht="20.100000000000001" customHeight="1">
      <c r="A17" s="8" t="s">
        <v>161</v>
      </c>
      <c r="B17" s="19">
        <v>209.55</v>
      </c>
      <c r="C17" s="140">
        <v>361.52</v>
      </c>
      <c r="D17" s="247">
        <f t="shared" si="2"/>
        <v>7.0077541778153689E-3</v>
      </c>
      <c r="E17" s="215">
        <f t="shared" si="3"/>
        <v>1.1346192895950017E-2</v>
      </c>
      <c r="F17" s="52">
        <f t="shared" si="4"/>
        <v>0.72522071104748254</v>
      </c>
      <c r="H17" s="19">
        <v>123.69900000000001</v>
      </c>
      <c r="I17" s="140">
        <v>231.14599999999993</v>
      </c>
      <c r="J17" s="247">
        <f t="shared" si="5"/>
        <v>8.9581935037581252E-3</v>
      </c>
      <c r="K17" s="215">
        <f t="shared" si="6"/>
        <v>1.6045154616117802E-2</v>
      </c>
      <c r="L17" s="52">
        <f t="shared" si="7"/>
        <v>0.8686165611686425</v>
      </c>
      <c r="N17" s="27">
        <f t="shared" si="12"/>
        <v>5.9030780243378667</v>
      </c>
      <c r="O17" s="152">
        <f t="shared" si="13"/>
        <v>6.3937264881610956</v>
      </c>
      <c r="P17" s="52">
        <f t="shared" si="14"/>
        <v>8.3117394315360374E-2</v>
      </c>
    </row>
    <row r="18" spans="1:16" ht="20.100000000000001" customHeight="1">
      <c r="A18" s="8" t="s">
        <v>165</v>
      </c>
      <c r="B18" s="19">
        <v>505.35</v>
      </c>
      <c r="C18" s="140">
        <v>428.48999999999995</v>
      </c>
      <c r="D18" s="247">
        <f t="shared" si="2"/>
        <v>1.689987389052253E-2</v>
      </c>
      <c r="E18" s="215">
        <f t="shared" si="3"/>
        <v>1.3448025542115575E-2</v>
      </c>
      <c r="F18" s="52">
        <f t="shared" si="4"/>
        <v>-0.15209260908281402</v>
      </c>
      <c r="H18" s="19">
        <v>261.19</v>
      </c>
      <c r="I18" s="140">
        <v>218.36500000000001</v>
      </c>
      <c r="J18" s="247">
        <f t="shared" si="5"/>
        <v>1.8915193827327502E-2</v>
      </c>
      <c r="K18" s="215">
        <f t="shared" si="6"/>
        <v>1.5157952929094878E-2</v>
      </c>
      <c r="L18" s="52">
        <f t="shared" si="7"/>
        <v>-0.16396110111413142</v>
      </c>
      <c r="N18" s="27">
        <f t="shared" si="12"/>
        <v>5.1684970812308295</v>
      </c>
      <c r="O18" s="152">
        <f t="shared" si="13"/>
        <v>5.0961516021377404</v>
      </c>
      <c r="P18" s="52">
        <f t="shared" si="14"/>
        <v>-1.3997391883185639E-2</v>
      </c>
    </row>
    <row r="19" spans="1:16" ht="20.100000000000001" customHeight="1">
      <c r="A19" s="8" t="s">
        <v>181</v>
      </c>
      <c r="B19" s="19">
        <v>399.33</v>
      </c>
      <c r="C19" s="140">
        <v>612.17999999999995</v>
      </c>
      <c r="D19" s="247">
        <f t="shared" si="2"/>
        <v>1.3354361612154669E-2</v>
      </c>
      <c r="E19" s="215">
        <f t="shared" si="3"/>
        <v>1.9213079129903412E-2</v>
      </c>
      <c r="F19" s="52">
        <f t="shared" si="4"/>
        <v>0.53301780482307859</v>
      </c>
      <c r="H19" s="19">
        <v>146.94400000000002</v>
      </c>
      <c r="I19" s="140">
        <v>205.06200000000001</v>
      </c>
      <c r="J19" s="247">
        <f t="shared" si="5"/>
        <v>1.0641579852838213E-2</v>
      </c>
      <c r="K19" s="215">
        <f t="shared" si="6"/>
        <v>1.4234516261974466E-2</v>
      </c>
      <c r="L19" s="52">
        <f t="shared" si="7"/>
        <v>0.39551121515679433</v>
      </c>
      <c r="N19" s="27">
        <f t="shared" si="12"/>
        <v>3.6797636040367623</v>
      </c>
      <c r="O19" s="152">
        <f t="shared" si="13"/>
        <v>3.3497010683132418</v>
      </c>
      <c r="P19" s="52">
        <f t="shared" si="14"/>
        <v>-8.9696668384196307E-2</v>
      </c>
    </row>
    <row r="20" spans="1:16" ht="20.100000000000001" customHeight="1">
      <c r="A20" s="8" t="s">
        <v>145</v>
      </c>
      <c r="B20" s="19">
        <v>878.69000000000017</v>
      </c>
      <c r="C20" s="140">
        <v>683.93000000000006</v>
      </c>
      <c r="D20" s="247">
        <f t="shared" si="2"/>
        <v>2.9385080021496479E-2</v>
      </c>
      <c r="E20" s="215">
        <f t="shared" si="3"/>
        <v>2.1464930591190243E-2</v>
      </c>
      <c r="F20" s="52">
        <f t="shared" si="4"/>
        <v>-0.22164813529231023</v>
      </c>
      <c r="H20" s="19">
        <v>243.56499999999994</v>
      </c>
      <c r="I20" s="140">
        <v>200.602</v>
      </c>
      <c r="J20" s="247">
        <f t="shared" si="5"/>
        <v>1.7638803876691381E-2</v>
      </c>
      <c r="K20" s="215">
        <f t="shared" si="6"/>
        <v>1.3924922370720082E-2</v>
      </c>
      <c r="L20" s="52">
        <f t="shared" si="7"/>
        <v>-0.1763923388007306</v>
      </c>
      <c r="N20" s="27">
        <f t="shared" ref="N20:N31" si="15">(H20/B20)*10</f>
        <v>2.7719104576130364</v>
      </c>
      <c r="O20" s="152">
        <f t="shared" ref="O20:O31" si="16">(I20/C20)*10</f>
        <v>2.9330779465734795</v>
      </c>
      <c r="P20" s="52">
        <f t="shared" ref="P20:P31" si="17">(O20-N20)/N20</f>
        <v>5.8143107948453919E-2</v>
      </c>
    </row>
    <row r="21" spans="1:16" ht="20.100000000000001" customHeight="1">
      <c r="A21" s="8" t="s">
        <v>166</v>
      </c>
      <c r="B21" s="19">
        <v>495.72</v>
      </c>
      <c r="C21" s="140">
        <v>438.63000000000005</v>
      </c>
      <c r="D21" s="247">
        <f t="shared" si="2"/>
        <v>1.6577828208192005E-2</v>
      </c>
      <c r="E21" s="215">
        <f t="shared" si="3"/>
        <v>1.3766266292184547E-2</v>
      </c>
      <c r="F21" s="52">
        <f t="shared" si="4"/>
        <v>-0.11516581941418537</v>
      </c>
      <c r="H21" s="19">
        <v>159.26599999999999</v>
      </c>
      <c r="I21" s="140">
        <v>164.49200000000002</v>
      </c>
      <c r="J21" s="247">
        <f t="shared" si="5"/>
        <v>1.1533930319319811E-2</v>
      </c>
      <c r="K21" s="215">
        <f t="shared" si="6"/>
        <v>1.1418322502290546E-2</v>
      </c>
      <c r="L21" s="52">
        <f t="shared" si="7"/>
        <v>3.2813029774088807E-2</v>
      </c>
      <c r="N21" s="27">
        <f t="shared" si="15"/>
        <v>3.2128217542160891</v>
      </c>
      <c r="O21" s="152">
        <f t="shared" si="16"/>
        <v>3.7501310899847251</v>
      </c>
      <c r="P21" s="52">
        <f t="shared" si="17"/>
        <v>0.16723907420744435</v>
      </c>
    </row>
    <row r="22" spans="1:16" ht="20.100000000000001" customHeight="1">
      <c r="A22" s="8" t="s">
        <v>152</v>
      </c>
      <c r="B22" s="19">
        <v>443.45</v>
      </c>
      <c r="C22" s="140">
        <v>490.5</v>
      </c>
      <c r="D22" s="247">
        <f t="shared" si="2"/>
        <v>1.4829819089249463E-2</v>
      </c>
      <c r="E22" s="215">
        <f t="shared" si="3"/>
        <v>1.5394190129075802E-2</v>
      </c>
      <c r="F22" s="52">
        <f t="shared" si="4"/>
        <v>0.10609989852294512</v>
      </c>
      <c r="H22" s="19">
        <v>148.17800000000003</v>
      </c>
      <c r="I22" s="140">
        <v>144.06699999999998</v>
      </c>
      <c r="J22" s="247">
        <f t="shared" si="5"/>
        <v>1.0730945254204736E-2</v>
      </c>
      <c r="K22" s="215">
        <f t="shared" si="6"/>
        <v>1.0000507428552706E-2</v>
      </c>
      <c r="L22" s="52">
        <f t="shared" si="7"/>
        <v>-2.7743659652580317E-2</v>
      </c>
      <c r="N22" s="27">
        <f t="shared" ref="N22:N23" si="18">(H22/B22)*10</f>
        <v>3.341481565001692</v>
      </c>
      <c r="O22" s="152">
        <f t="shared" ref="O22:O23" si="19">(I22/C22)*10</f>
        <v>2.9371457696228331</v>
      </c>
      <c r="P22" s="52">
        <f t="shared" ref="P22:P23" si="20">(O22-N22)/N22</f>
        <v>-0.12100494571444811</v>
      </c>
    </row>
    <row r="23" spans="1:16" ht="20.100000000000001" customHeight="1">
      <c r="A23" s="8" t="s">
        <v>162</v>
      </c>
      <c r="B23" s="19">
        <v>182.77000000000004</v>
      </c>
      <c r="C23" s="140">
        <v>219.14999999999995</v>
      </c>
      <c r="D23" s="247">
        <f t="shared" si="2"/>
        <v>6.1121795804309955E-3</v>
      </c>
      <c r="E23" s="215">
        <f t="shared" si="3"/>
        <v>6.8779546723485453E-3</v>
      </c>
      <c r="F23" s="52">
        <f>(C23-B23)/B23</f>
        <v>0.19904798380478142</v>
      </c>
      <c r="H23" s="19">
        <v>107.782</v>
      </c>
      <c r="I23" s="140">
        <v>112.18900000000002</v>
      </c>
      <c r="J23" s="247">
        <f t="shared" si="5"/>
        <v>7.8054956969907455E-3</v>
      </c>
      <c r="K23" s="215">
        <f t="shared" si="6"/>
        <v>7.7876746784614091E-3</v>
      </c>
      <c r="L23" s="52">
        <f t="shared" si="7"/>
        <v>4.0888088920228098E-2</v>
      </c>
      <c r="N23" s="27">
        <f t="shared" si="18"/>
        <v>5.8971384800569009</v>
      </c>
      <c r="O23" s="152">
        <f t="shared" si="19"/>
        <v>5.1192790326260571</v>
      </c>
      <c r="P23" s="52">
        <f t="shared" si="20"/>
        <v>-0.131904558467031</v>
      </c>
    </row>
    <row r="24" spans="1:16" ht="20.100000000000001" customHeight="1">
      <c r="A24" s="8" t="s">
        <v>187</v>
      </c>
      <c r="B24" s="19">
        <v>259.20000000000005</v>
      </c>
      <c r="C24" s="140">
        <v>398.71</v>
      </c>
      <c r="D24" s="247">
        <f t="shared" si="2"/>
        <v>8.66814546833569E-3</v>
      </c>
      <c r="E24" s="215">
        <f t="shared" si="3"/>
        <v>1.2513389493096458E-2</v>
      </c>
      <c r="F24" s="52">
        <f>(C24-B24)/B24</f>
        <v>0.5382330246913577</v>
      </c>
      <c r="H24" s="19">
        <v>64.736999999999995</v>
      </c>
      <c r="I24" s="140">
        <v>103.483</v>
      </c>
      <c r="J24" s="247">
        <f t="shared" si="5"/>
        <v>4.688207445919447E-3</v>
      </c>
      <c r="K24" s="215">
        <f t="shared" si="6"/>
        <v>7.183341849479199E-3</v>
      </c>
      <c r="L24" s="52">
        <f t="shared" ref="L24" si="21">(I24-H24)/H24</f>
        <v>0.59851398736425865</v>
      </c>
      <c r="N24" s="27">
        <f t="shared" ref="N24" si="22">(H24/B24)*10</f>
        <v>2.4975694444444438</v>
      </c>
      <c r="O24" s="152">
        <f t="shared" ref="O24" si="23">(I24/C24)*10</f>
        <v>2.5954453111283895</v>
      </c>
      <c r="P24" s="52">
        <f t="shared" ref="P24" si="24">(O24-N24)/N24</f>
        <v>3.9188446552170658E-2</v>
      </c>
    </row>
    <row r="25" spans="1:16" ht="20.100000000000001" customHeight="1">
      <c r="A25" s="8" t="s">
        <v>246</v>
      </c>
      <c r="B25" s="19">
        <v>20.110000000000003</v>
      </c>
      <c r="C25" s="140">
        <v>23.83</v>
      </c>
      <c r="D25" s="247">
        <f t="shared" si="2"/>
        <v>6.7251699601940862E-4</v>
      </c>
      <c r="E25" s="215">
        <f t="shared" si="3"/>
        <v>7.4789714735142986E-4</v>
      </c>
      <c r="F25" s="52">
        <f t="shared" si="4"/>
        <v>0.18498259572352038</v>
      </c>
      <c r="H25" s="19">
        <v>74.628</v>
      </c>
      <c r="I25" s="140">
        <v>102.98499999999999</v>
      </c>
      <c r="J25" s="247">
        <f t="shared" si="5"/>
        <v>5.4045066233232393E-3</v>
      </c>
      <c r="K25" s="215">
        <f t="shared" si="6"/>
        <v>7.1487728454781478E-3</v>
      </c>
      <c r="L25" s="52">
        <f t="shared" si="7"/>
        <v>0.37997802433402994</v>
      </c>
      <c r="N25" s="27">
        <f t="shared" ref="N25:N29" si="25">(H25/B25)*10</f>
        <v>37.109895574341117</v>
      </c>
      <c r="O25" s="152">
        <f t="shared" ref="O25:O29" si="26">(I25/C25)*10</f>
        <v>43.216533780948382</v>
      </c>
      <c r="P25" s="52">
        <f t="shared" ref="P25:P29" si="27">(O25-N25)/N25</f>
        <v>0.16455552116480693</v>
      </c>
    </row>
    <row r="26" spans="1:16" ht="20.100000000000001" customHeight="1">
      <c r="A26" s="8" t="s">
        <v>182</v>
      </c>
      <c r="B26" s="19">
        <v>108.41</v>
      </c>
      <c r="C26" s="140">
        <v>107.99000000000001</v>
      </c>
      <c r="D26" s="247">
        <f t="shared" si="2"/>
        <v>3.6254384653637032E-3</v>
      </c>
      <c r="E26" s="215">
        <f t="shared" si="3"/>
        <v>3.3892326035451499E-3</v>
      </c>
      <c r="F26" s="52">
        <f t="shared" si="4"/>
        <v>-3.8741813485839638E-3</v>
      </c>
      <c r="H26" s="19">
        <v>64.411000000000001</v>
      </c>
      <c r="I26" s="140">
        <v>87.105000000000004</v>
      </c>
      <c r="J26" s="247">
        <f t="shared" si="5"/>
        <v>4.6645987580381781E-3</v>
      </c>
      <c r="K26" s="215">
        <f t="shared" si="6"/>
        <v>6.0464519950029052E-3</v>
      </c>
      <c r="L26" s="52">
        <f t="shared" ref="L26:L30" si="28">(I26-H26)/H26</f>
        <v>0.35233112356585061</v>
      </c>
      <c r="N26" s="27">
        <f t="shared" si="25"/>
        <v>5.9414260677059314</v>
      </c>
      <c r="O26" s="152">
        <f t="shared" si="26"/>
        <v>8.066024631910361</v>
      </c>
      <c r="P26" s="52">
        <f t="shared" si="27"/>
        <v>0.35759067604198386</v>
      </c>
    </row>
    <row r="27" spans="1:16" ht="20.100000000000001" customHeight="1">
      <c r="A27" s="8" t="s">
        <v>184</v>
      </c>
      <c r="B27" s="19">
        <v>260.25</v>
      </c>
      <c r="C27" s="140">
        <v>297</v>
      </c>
      <c r="D27" s="247">
        <f t="shared" si="2"/>
        <v>8.7032594835430663E-3</v>
      </c>
      <c r="E27" s="215">
        <f t="shared" si="3"/>
        <v>9.3212527387064488E-3</v>
      </c>
      <c r="F27" s="52">
        <f t="shared" si="4"/>
        <v>0.14121037463976946</v>
      </c>
      <c r="H27" s="19">
        <v>48.644000000000005</v>
      </c>
      <c r="I27" s="140">
        <v>75.926000000000016</v>
      </c>
      <c r="J27" s="247">
        <f t="shared" si="5"/>
        <v>3.5227638444677023E-3</v>
      </c>
      <c r="K27" s="215">
        <f t="shared" si="6"/>
        <v>5.2704542124170908E-3</v>
      </c>
      <c r="L27" s="52">
        <f t="shared" si="28"/>
        <v>0.56085025902475139</v>
      </c>
      <c r="N27" s="27">
        <f t="shared" si="25"/>
        <v>1.8691258405379445</v>
      </c>
      <c r="O27" s="152">
        <f t="shared" si="26"/>
        <v>2.5564309764309767</v>
      </c>
      <c r="P27" s="52">
        <f t="shared" si="27"/>
        <v>0.367714747175729</v>
      </c>
    </row>
    <row r="28" spans="1:16" ht="20.100000000000001" customHeight="1">
      <c r="A28" s="8" t="s">
        <v>158</v>
      </c>
      <c r="B28" s="19">
        <v>29.05</v>
      </c>
      <c r="C28" s="140">
        <v>79.17</v>
      </c>
      <c r="D28" s="247">
        <f t="shared" si="2"/>
        <v>9.7148775407080151E-4</v>
      </c>
      <c r="E28" s="215">
        <f t="shared" si="3"/>
        <v>2.4847258563077089E-3</v>
      </c>
      <c r="F28" s="52">
        <f t="shared" si="4"/>
        <v>1.7253012048192773</v>
      </c>
      <c r="H28" s="19">
        <v>21.834999999999997</v>
      </c>
      <c r="I28" s="140">
        <v>70.649999999999991</v>
      </c>
      <c r="J28" s="247">
        <f t="shared" si="5"/>
        <v>1.581275153029197E-3</v>
      </c>
      <c r="K28" s="215">
        <f t="shared" si="6"/>
        <v>4.9042171338838777E-3</v>
      </c>
      <c r="L28" s="52">
        <f t="shared" si="28"/>
        <v>2.2356308678726817</v>
      </c>
      <c r="N28" s="27">
        <f t="shared" ref="N28" si="29">(H28/B28)*10</f>
        <v>7.5163511187607561</v>
      </c>
      <c r="O28" s="152">
        <f t="shared" ref="O28" si="30">(I28/C28)*10</f>
        <v>8.9238347859037503</v>
      </c>
      <c r="P28" s="52">
        <f t="shared" ref="P28" si="31">(O28-N28)/N28</f>
        <v>0.18725624241128458</v>
      </c>
    </row>
    <row r="29" spans="1:16" ht="20.100000000000001" customHeight="1">
      <c r="A29" s="8" t="s">
        <v>229</v>
      </c>
      <c r="B29" s="19">
        <v>196.94</v>
      </c>
      <c r="C29" s="140">
        <v>189.07000000000002</v>
      </c>
      <c r="D29" s="247">
        <f t="shared" si="2"/>
        <v>6.5860515761343762E-3</v>
      </c>
      <c r="E29" s="215">
        <f t="shared" si="3"/>
        <v>5.9339032165226548E-3</v>
      </c>
      <c r="F29" s="52">
        <f t="shared" si="4"/>
        <v>-3.996140956636527E-2</v>
      </c>
      <c r="H29" s="19">
        <v>72.549000000000007</v>
      </c>
      <c r="I29" s="140">
        <v>63.085999999999999</v>
      </c>
      <c r="J29" s="247">
        <f t="shared" si="5"/>
        <v>5.2539469236141624E-3</v>
      </c>
      <c r="K29" s="215">
        <f t="shared" si="6"/>
        <v>4.3791570008237558E-3</v>
      </c>
      <c r="L29" s="52">
        <f t="shared" si="28"/>
        <v>-0.13043598119891395</v>
      </c>
      <c r="N29" s="27">
        <f t="shared" si="25"/>
        <v>3.6838123286280089</v>
      </c>
      <c r="O29" s="152">
        <f t="shared" si="26"/>
        <v>3.3366478024012265</v>
      </c>
      <c r="P29" s="52">
        <f t="shared" si="27"/>
        <v>-9.4240557133940542E-2</v>
      </c>
    </row>
    <row r="30" spans="1:16" ht="20.100000000000001" customHeight="1">
      <c r="A30" s="8" t="s">
        <v>153</v>
      </c>
      <c r="B30" s="19">
        <v>508.80999999999989</v>
      </c>
      <c r="C30" s="140">
        <v>107.11000000000003</v>
      </c>
      <c r="D30" s="247">
        <f t="shared" si="2"/>
        <v>1.7015582931110648E-2</v>
      </c>
      <c r="E30" s="215">
        <f t="shared" si="3"/>
        <v>3.3616140769119462E-3</v>
      </c>
      <c r="F30" s="52">
        <f t="shared" si="4"/>
        <v>-0.78948920029087466</v>
      </c>
      <c r="H30" s="19">
        <v>201.79199999999994</v>
      </c>
      <c r="I30" s="140">
        <v>52.316000000000017</v>
      </c>
      <c r="J30" s="247">
        <f t="shared" si="5"/>
        <v>1.4613632959929823E-2</v>
      </c>
      <c r="K30" s="215">
        <f t="shared" si="6"/>
        <v>3.6315502275480406E-3</v>
      </c>
      <c r="L30" s="52">
        <f t="shared" si="28"/>
        <v>-0.74074294322867107</v>
      </c>
      <c r="N30" s="27">
        <f t="shared" ref="N30" si="32">(H30/B30)*10</f>
        <v>3.9659597885261686</v>
      </c>
      <c r="O30" s="152">
        <f t="shared" ref="O30" si="33">(I30/C30)*10</f>
        <v>4.8843245261880313</v>
      </c>
      <c r="P30" s="52">
        <f t="shared" ref="P30" si="34">(O30-N30)/N30</f>
        <v>0.23156178746914266</v>
      </c>
    </row>
    <row r="31" spans="1:16" ht="20.100000000000001" customHeight="1">
      <c r="A31" s="8" t="s">
        <v>232</v>
      </c>
      <c r="B31" s="19">
        <v>74.52</v>
      </c>
      <c r="C31" s="140">
        <v>163.26</v>
      </c>
      <c r="D31" s="247">
        <f t="shared" si="2"/>
        <v>2.4920918221465103E-3</v>
      </c>
      <c r="E31" s="215">
        <f t="shared" si="3"/>
        <v>5.1238643842465145E-3</v>
      </c>
      <c r="F31" s="52">
        <f t="shared" si="4"/>
        <v>1.1908212560386473</v>
      </c>
      <c r="H31" s="19">
        <v>16.832999999999998</v>
      </c>
      <c r="I31" s="140">
        <v>46.945999999999998</v>
      </c>
      <c r="J31" s="247">
        <f t="shared" si="5"/>
        <v>1.2190338745564678E-3</v>
      </c>
      <c r="K31" s="215">
        <f t="shared" si="6"/>
        <v>3.2587880759704538E-3</v>
      </c>
      <c r="L31" s="52">
        <f t="shared" si="7"/>
        <v>1.788926513396305</v>
      </c>
      <c r="N31" s="27">
        <f t="shared" si="15"/>
        <v>2.2588566827697263</v>
      </c>
      <c r="O31" s="152">
        <f t="shared" si="16"/>
        <v>2.8755359549185351</v>
      </c>
      <c r="P31" s="52">
        <f t="shared" si="17"/>
        <v>0.27300504580603119</v>
      </c>
    </row>
    <row r="32" spans="1:16" ht="20.100000000000001" customHeight="1" thickBot="1">
      <c r="A32" s="8" t="s">
        <v>17</v>
      </c>
      <c r="B32" s="19">
        <f>B33-SUM(B7:B31)</f>
        <v>2554.359999999986</v>
      </c>
      <c r="C32" s="140">
        <f>C33-SUM(C7:C31)</f>
        <v>1580.7300000000105</v>
      </c>
      <c r="D32" s="247">
        <f t="shared" si="2"/>
        <v>8.5422700842970017E-2</v>
      </c>
      <c r="E32" s="215">
        <f t="shared" si="3"/>
        <v>4.9610720005574219E-2</v>
      </c>
      <c r="F32" s="52">
        <f t="shared" si="4"/>
        <v>-0.3811639706227708</v>
      </c>
      <c r="H32" s="19">
        <f>H33-SUM(H7:H31)</f>
        <v>1069.8370000000014</v>
      </c>
      <c r="I32" s="140">
        <f>I33-SUM(I7:I31)</f>
        <v>733.42100000000028</v>
      </c>
      <c r="J32" s="247">
        <f t="shared" si="5"/>
        <v>7.7476833793968372E-2</v>
      </c>
      <c r="K32" s="215">
        <f t="shared" si="6"/>
        <v>5.0910910609345356E-2</v>
      </c>
      <c r="L32" s="52">
        <f t="shared" ref="L32:L33" si="35">(I32-H32)/H32</f>
        <v>-0.31445537965129328</v>
      </c>
      <c r="N32" s="27">
        <f t="shared" si="0"/>
        <v>4.1882780813981082</v>
      </c>
      <c r="O32" s="152">
        <f t="shared" si="1"/>
        <v>4.6397613760730509</v>
      </c>
      <c r="P32" s="52">
        <f t="shared" si="8"/>
        <v>0.10779687640134702</v>
      </c>
    </row>
    <row r="33" spans="1:16" ht="26.25" customHeight="1" thickBot="1">
      <c r="A33" s="12" t="s">
        <v>18</v>
      </c>
      <c r="B33" s="17">
        <v>29902.589999999993</v>
      </c>
      <c r="C33" s="145">
        <v>31862.67000000002</v>
      </c>
      <c r="D33" s="243">
        <f>SUM(D7:D32)</f>
        <v>0.99999999999999989</v>
      </c>
      <c r="E33" s="244">
        <f>SUM(E7:E32)</f>
        <v>1</v>
      </c>
      <c r="F33" s="57">
        <f t="shared" si="4"/>
        <v>6.554883707398014E-2</v>
      </c>
      <c r="G33" s="1"/>
      <c r="H33" s="17">
        <v>13808.476000000002</v>
      </c>
      <c r="I33" s="145">
        <v>14405.968999999999</v>
      </c>
      <c r="J33" s="243">
        <f>SUM(J7:J32)</f>
        <v>1</v>
      </c>
      <c r="K33" s="244">
        <f>SUM(K7:K32)</f>
        <v>1</v>
      </c>
      <c r="L33" s="57">
        <f t="shared" si="35"/>
        <v>4.3270017632647997E-2</v>
      </c>
      <c r="N33" s="29">
        <f t="shared" si="0"/>
        <v>4.6178193929020885</v>
      </c>
      <c r="O33" s="146">
        <f t="shared" si="1"/>
        <v>4.5212686193592662</v>
      </c>
      <c r="P33" s="57">
        <f t="shared" si="8"/>
        <v>-2.0908304402555818E-2</v>
      </c>
    </row>
    <row r="35" spans="1:16" ht="15.75" thickBot="1"/>
    <row r="36" spans="1:16">
      <c r="A36" s="464" t="s">
        <v>2</v>
      </c>
      <c r="B36" s="458" t="s">
        <v>1</v>
      </c>
      <c r="C36" s="451"/>
      <c r="D36" s="458" t="s">
        <v>102</v>
      </c>
      <c r="E36" s="451"/>
      <c r="F36" s="130" t="s">
        <v>0</v>
      </c>
      <c r="H36" s="467" t="s">
        <v>19</v>
      </c>
      <c r="I36" s="468"/>
      <c r="J36" s="458" t="s">
        <v>102</v>
      </c>
      <c r="K36" s="456"/>
      <c r="L36" s="130" t="s">
        <v>0</v>
      </c>
      <c r="N36" s="450" t="s">
        <v>22</v>
      </c>
      <c r="O36" s="451"/>
      <c r="P36" s="130" t="s">
        <v>0</v>
      </c>
    </row>
    <row r="37" spans="1:16">
      <c r="A37" s="465"/>
      <c r="B37" s="459" t="str">
        <f>B5</f>
        <v>jan-dez</v>
      </c>
      <c r="C37" s="453"/>
      <c r="D37" s="459" t="str">
        <f>B5</f>
        <v>jan-dez</v>
      </c>
      <c r="E37" s="453"/>
      <c r="F37" s="131" t="str">
        <f>F5</f>
        <v>2025/2024</v>
      </c>
      <c r="H37" s="448" t="str">
        <f>B5</f>
        <v>jan-dez</v>
      </c>
      <c r="I37" s="453"/>
      <c r="J37" s="459" t="str">
        <f>B5</f>
        <v>jan-dez</v>
      </c>
      <c r="K37" s="449"/>
      <c r="L37" s="131" t="str">
        <f>F37</f>
        <v>2025/2024</v>
      </c>
      <c r="N37" s="448" t="str">
        <f>B5</f>
        <v>jan-dez</v>
      </c>
      <c r="O37" s="449"/>
      <c r="P37" s="131" t="str">
        <f>P5</f>
        <v>2025/2024</v>
      </c>
    </row>
    <row r="38" spans="1:16" ht="19.5" customHeight="1" thickBot="1">
      <c r="A38" s="466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>
      <c r="A39" s="38" t="s">
        <v>151</v>
      </c>
      <c r="B39" s="39">
        <v>7661.2500000000018</v>
      </c>
      <c r="C39" s="147">
        <v>5866.68</v>
      </c>
      <c r="D39" s="247">
        <f t="shared" ref="D39:D55" si="36">B39/$B$56</f>
        <v>0.43520531977259408</v>
      </c>
      <c r="E39" s="246">
        <f t="shared" ref="E39:E55" si="37">C39/$C$56</f>
        <v>0.45873505139645404</v>
      </c>
      <c r="F39" s="52">
        <f>(C39-B39)/B39</f>
        <v>-0.23423984336759682</v>
      </c>
      <c r="H39" s="39">
        <v>1626.1750000000004</v>
      </c>
      <c r="I39" s="147">
        <v>793.74599999999987</v>
      </c>
      <c r="J39" s="247">
        <f t="shared" ref="J39:J55" si="38">H39/$H$56</f>
        <v>0.36713543265844273</v>
      </c>
      <c r="K39" s="246">
        <f t="shared" ref="K39:K55" si="39">I39/$I$56</f>
        <v>0.33210268185511499</v>
      </c>
      <c r="L39" s="52">
        <f>(I39-H39)/H39</f>
        <v>-0.51189386136178472</v>
      </c>
      <c r="N39" s="27">
        <f t="shared" ref="N39:N56" si="40">(H39/B39)*10</f>
        <v>2.1225974873551969</v>
      </c>
      <c r="O39" s="151">
        <f t="shared" ref="O39:O56" si="41">(I39/C39)*10</f>
        <v>1.3529730614248601</v>
      </c>
      <c r="P39" s="61">
        <f t="shared" si="8"/>
        <v>-0.36258613821752222</v>
      </c>
    </row>
    <row r="40" spans="1:16" ht="20.100000000000001" customHeight="1">
      <c r="A40" s="38" t="s">
        <v>156</v>
      </c>
      <c r="B40" s="19">
        <v>6888.5000000000018</v>
      </c>
      <c r="C40" s="140">
        <v>4822.9600000000009</v>
      </c>
      <c r="D40" s="247">
        <f t="shared" si="36"/>
        <v>0.39130844774071</v>
      </c>
      <c r="E40" s="215">
        <f t="shared" si="37"/>
        <v>0.37712314349564702</v>
      </c>
      <c r="F40" s="52">
        <f t="shared" ref="F40:F56" si="42">(C40-B40)/B40</f>
        <v>-0.29985337881977214</v>
      </c>
      <c r="H40" s="19">
        <v>1628.4320000000002</v>
      </c>
      <c r="I40" s="140">
        <v>756.30199999999991</v>
      </c>
      <c r="J40" s="247">
        <f t="shared" si="38"/>
        <v>0.36764498708617038</v>
      </c>
      <c r="K40" s="215">
        <f t="shared" si="39"/>
        <v>0.31643614266073428</v>
      </c>
      <c r="L40" s="52">
        <f t="shared" ref="L40:L56" si="43">(I40-H40)/H40</f>
        <v>-0.53556427287108099</v>
      </c>
      <c r="N40" s="27">
        <f t="shared" si="40"/>
        <v>2.3639863540683743</v>
      </c>
      <c r="O40" s="152">
        <f t="shared" si="41"/>
        <v>1.5681282863635604</v>
      </c>
      <c r="P40" s="52">
        <f t="shared" si="8"/>
        <v>-0.33665933237523038</v>
      </c>
    </row>
    <row r="41" spans="1:16" ht="20.100000000000001" customHeight="1">
      <c r="A41" s="38" t="s">
        <v>145</v>
      </c>
      <c r="B41" s="19">
        <v>878.69000000000017</v>
      </c>
      <c r="C41" s="140">
        <v>683.93000000000006</v>
      </c>
      <c r="D41" s="247">
        <f t="shared" si="36"/>
        <v>4.9914904543120336E-2</v>
      </c>
      <c r="E41" s="215">
        <f t="shared" si="37"/>
        <v>5.3478741588356075E-2</v>
      </c>
      <c r="F41" s="52">
        <f t="shared" si="42"/>
        <v>-0.22164813529231023</v>
      </c>
      <c r="H41" s="19">
        <v>243.56499999999994</v>
      </c>
      <c r="I41" s="140">
        <v>200.602</v>
      </c>
      <c r="J41" s="247">
        <f t="shared" si="38"/>
        <v>5.4988756840717364E-2</v>
      </c>
      <c r="K41" s="215">
        <f t="shared" si="39"/>
        <v>8.3931713905329663E-2</v>
      </c>
      <c r="L41" s="52">
        <f t="shared" si="43"/>
        <v>-0.1763923388007306</v>
      </c>
      <c r="N41" s="27">
        <f t="shared" si="40"/>
        <v>2.7719104576130364</v>
      </c>
      <c r="O41" s="152">
        <f t="shared" si="41"/>
        <v>2.9330779465734795</v>
      </c>
      <c r="P41" s="52">
        <f t="shared" si="8"/>
        <v>5.8143107948453919E-2</v>
      </c>
    </row>
    <row r="42" spans="1:16" ht="20.100000000000001" customHeight="1">
      <c r="A42" s="38" t="s">
        <v>152</v>
      </c>
      <c r="B42" s="19">
        <v>443.45</v>
      </c>
      <c r="C42" s="140">
        <v>490.5</v>
      </c>
      <c r="D42" s="247">
        <f t="shared" si="36"/>
        <v>2.5190641090312521E-2</v>
      </c>
      <c r="E42" s="215">
        <f t="shared" si="37"/>
        <v>3.8353812157806581E-2</v>
      </c>
      <c r="F42" s="52">
        <f t="shared" ref="F42:F44" si="44">(C42-B42)/B42</f>
        <v>0.10609989852294512</v>
      </c>
      <c r="H42" s="19">
        <v>148.17800000000003</v>
      </c>
      <c r="I42" s="140">
        <v>144.06699999999998</v>
      </c>
      <c r="J42" s="247">
        <f t="shared" si="38"/>
        <v>3.3453591489515412E-2</v>
      </c>
      <c r="K42" s="215">
        <f t="shared" si="39"/>
        <v>6.0277515813397305E-2</v>
      </c>
      <c r="L42" s="52">
        <f t="shared" ref="L42:L54" si="45">(I42-H42)/H42</f>
        <v>-2.7743659652580317E-2</v>
      </c>
      <c r="N42" s="27">
        <f t="shared" si="40"/>
        <v>3.341481565001692</v>
      </c>
      <c r="O42" s="152">
        <f t="shared" si="41"/>
        <v>2.9371457696228331</v>
      </c>
      <c r="P42" s="52">
        <f t="shared" ref="P42:P45" si="46">(O42-N42)/N42</f>
        <v>-0.12100494571444811</v>
      </c>
    </row>
    <row r="43" spans="1:16" ht="20.100000000000001" customHeight="1">
      <c r="A43" s="38" t="s">
        <v>162</v>
      </c>
      <c r="B43" s="19">
        <v>182.77000000000004</v>
      </c>
      <c r="C43" s="140">
        <v>219.14999999999995</v>
      </c>
      <c r="D43" s="247">
        <f t="shared" si="36"/>
        <v>1.0382441023963063E-2</v>
      </c>
      <c r="E43" s="215">
        <f t="shared" si="37"/>
        <v>1.7136061028304405E-2</v>
      </c>
      <c r="F43" s="52">
        <f t="shared" si="44"/>
        <v>0.19904798380478142</v>
      </c>
      <c r="H43" s="19">
        <v>107.782</v>
      </c>
      <c r="I43" s="140">
        <v>112.18900000000002</v>
      </c>
      <c r="J43" s="247">
        <f t="shared" si="38"/>
        <v>2.4333538028067252E-2</v>
      </c>
      <c r="K43" s="215">
        <f t="shared" si="39"/>
        <v>4.6939786499262372E-2</v>
      </c>
      <c r="L43" s="52">
        <f t="shared" si="45"/>
        <v>4.0888088920228098E-2</v>
      </c>
      <c r="N43" s="27">
        <f t="shared" si="40"/>
        <v>5.8971384800569009</v>
      </c>
      <c r="O43" s="152">
        <f t="shared" si="41"/>
        <v>5.1192790326260571</v>
      </c>
      <c r="P43" s="52">
        <f t="shared" si="46"/>
        <v>-0.131904558467031</v>
      </c>
    </row>
    <row r="44" spans="1:16" ht="20.100000000000001" customHeight="1">
      <c r="A44" s="38" t="s">
        <v>158</v>
      </c>
      <c r="B44" s="19">
        <v>29.05</v>
      </c>
      <c r="C44" s="140">
        <v>79.17</v>
      </c>
      <c r="D44" s="247">
        <f t="shared" si="36"/>
        <v>1.650215635750544E-3</v>
      </c>
      <c r="E44" s="215">
        <f t="shared" si="37"/>
        <v>6.1905633201499426E-3</v>
      </c>
      <c r="F44" s="52">
        <f t="shared" si="44"/>
        <v>1.7253012048192773</v>
      </c>
      <c r="H44" s="19">
        <v>21.834999999999997</v>
      </c>
      <c r="I44" s="140">
        <v>70.649999999999991</v>
      </c>
      <c r="J44" s="247">
        <f t="shared" si="38"/>
        <v>4.9296060830458554E-3</v>
      </c>
      <c r="K44" s="215">
        <f t="shared" si="39"/>
        <v>2.9559902630140973E-2</v>
      </c>
      <c r="L44" s="52">
        <f t="shared" si="45"/>
        <v>2.2356308678726817</v>
      </c>
      <c r="N44" s="27">
        <f t="shared" si="40"/>
        <v>7.5163511187607561</v>
      </c>
      <c r="O44" s="152">
        <f t="shared" si="41"/>
        <v>8.9238347859037503</v>
      </c>
      <c r="P44" s="52">
        <f t="shared" si="46"/>
        <v>0.18725624241128458</v>
      </c>
    </row>
    <row r="45" spans="1:16" ht="20.100000000000001" customHeight="1">
      <c r="A45" s="38" t="s">
        <v>153</v>
      </c>
      <c r="B45" s="19">
        <v>508.80999999999989</v>
      </c>
      <c r="C45" s="140">
        <v>107.11000000000003</v>
      </c>
      <c r="D45" s="247">
        <f t="shared" si="36"/>
        <v>2.8903484255636287E-2</v>
      </c>
      <c r="E45" s="215">
        <f t="shared" si="37"/>
        <v>8.3752840371512007E-3</v>
      </c>
      <c r="F45" s="52">
        <f t="shared" ref="F45:F54" si="47">(C45-B45)/B45</f>
        <v>-0.78948920029087466</v>
      </c>
      <c r="H45" s="19">
        <v>201.79199999999994</v>
      </c>
      <c r="I45" s="140">
        <v>52.316000000000017</v>
      </c>
      <c r="J45" s="247">
        <f t="shared" si="38"/>
        <v>4.5557823252117657E-2</v>
      </c>
      <c r="K45" s="215">
        <f t="shared" si="39"/>
        <v>2.1888971917883311E-2</v>
      </c>
      <c r="L45" s="52">
        <f t="shared" si="45"/>
        <v>-0.74074294322867107</v>
      </c>
      <c r="N45" s="27">
        <f t="shared" si="40"/>
        <v>3.9659597885261686</v>
      </c>
      <c r="O45" s="152">
        <f t="shared" si="41"/>
        <v>4.8843245261880313</v>
      </c>
      <c r="P45" s="52">
        <f t="shared" si="46"/>
        <v>0.23156178746914266</v>
      </c>
    </row>
    <row r="46" spans="1:16" ht="20.100000000000001" customHeight="1">
      <c r="A46" s="38" t="s">
        <v>159</v>
      </c>
      <c r="B46" s="19">
        <v>54.709999999999994</v>
      </c>
      <c r="C46" s="140">
        <v>70.160000000000011</v>
      </c>
      <c r="D46" s="247">
        <f t="shared" si="36"/>
        <v>3.1078587756252067E-3</v>
      </c>
      <c r="E46" s="215">
        <f t="shared" si="37"/>
        <v>5.486041714560061E-3</v>
      </c>
      <c r="F46" s="52">
        <f t="shared" si="47"/>
        <v>0.28239809906781244</v>
      </c>
      <c r="H46" s="19">
        <v>23.120999999999999</v>
      </c>
      <c r="I46" s="140">
        <v>43.743999999999986</v>
      </c>
      <c r="J46" s="247">
        <f t="shared" si="38"/>
        <v>5.2199414813878285E-3</v>
      </c>
      <c r="K46" s="215">
        <f t="shared" si="39"/>
        <v>1.8302454078597118E-2</v>
      </c>
      <c r="L46" s="52">
        <f t="shared" si="45"/>
        <v>0.89195969032481237</v>
      </c>
      <c r="N46" s="27">
        <f t="shared" ref="N46:N55" si="48">(H46/B46)*10</f>
        <v>4.2261012611953941</v>
      </c>
      <c r="O46" s="152">
        <f t="shared" ref="O46:O55" si="49">(I46/C46)*10</f>
        <v>6.2348916761687541</v>
      </c>
      <c r="P46" s="52">
        <f t="shared" ref="P46:P55" si="50">(O46-N46)/N46</f>
        <v>0.47532945635220153</v>
      </c>
    </row>
    <row r="47" spans="1:16" ht="20.100000000000001" customHeight="1">
      <c r="A47" s="38" t="s">
        <v>163</v>
      </c>
      <c r="B47" s="19">
        <v>29.209999999999997</v>
      </c>
      <c r="C47" s="140">
        <v>94.190000000000012</v>
      </c>
      <c r="D47" s="247">
        <f t="shared" si="36"/>
        <v>1.6593046031075176E-3</v>
      </c>
      <c r="E47" s="215">
        <f t="shared" si="37"/>
        <v>7.3650266404562733E-3</v>
      </c>
      <c r="F47" s="52">
        <f t="shared" si="47"/>
        <v>2.2245806230742904</v>
      </c>
      <c r="H47" s="19">
        <v>22.376999999999995</v>
      </c>
      <c r="I47" s="140">
        <v>43.483000000000004</v>
      </c>
      <c r="J47" s="247">
        <f t="shared" si="38"/>
        <v>5.0519713909007143E-3</v>
      </c>
      <c r="K47" s="215">
        <f t="shared" si="39"/>
        <v>1.8193251890536732E-2</v>
      </c>
      <c r="L47" s="52">
        <f t="shared" si="45"/>
        <v>0.94320060776690406</v>
      </c>
      <c r="N47" s="27">
        <f t="shared" si="48"/>
        <v>7.6607326258130772</v>
      </c>
      <c r="O47" s="152">
        <f t="shared" si="49"/>
        <v>4.6165198004034398</v>
      </c>
      <c r="P47" s="52">
        <f t="shared" si="50"/>
        <v>-0.39737881141446807</v>
      </c>
    </row>
    <row r="48" spans="1:16" ht="20.100000000000001" customHeight="1">
      <c r="A48" s="38" t="s">
        <v>175</v>
      </c>
      <c r="B48" s="19">
        <v>102.7</v>
      </c>
      <c r="C48" s="140">
        <v>95.82999999999997</v>
      </c>
      <c r="D48" s="247">
        <f t="shared" si="36"/>
        <v>5.8339809222575168E-3</v>
      </c>
      <c r="E48" s="215">
        <f t="shared" si="37"/>
        <v>7.4932636474670817E-3</v>
      </c>
      <c r="F48" s="52">
        <f t="shared" si="47"/>
        <v>-6.6893865628043156E-2</v>
      </c>
      <c r="H48" s="19">
        <v>59.631999999999991</v>
      </c>
      <c r="I48" s="140">
        <v>41.567999999999991</v>
      </c>
      <c r="J48" s="247">
        <f t="shared" si="38"/>
        <v>1.3462893059042384E-2</v>
      </c>
      <c r="K48" s="215">
        <f t="shared" si="39"/>
        <v>1.739201744557254E-2</v>
      </c>
      <c r="L48" s="52">
        <f t="shared" ref="L48:L53" si="51">(I48-H48)/H48</f>
        <v>-0.30292460423933465</v>
      </c>
      <c r="N48" s="27">
        <f t="shared" ref="N48" si="52">(H48/B48)*10</f>
        <v>5.8064264849074965</v>
      </c>
      <c r="O48" s="152">
        <f t="shared" ref="O48" si="53">(I48/C48)*10</f>
        <v>4.3376813106542835</v>
      </c>
      <c r="P48" s="52">
        <f t="shared" ref="P48" si="54">(O48-N48)/N48</f>
        <v>-0.25295165246143847</v>
      </c>
    </row>
    <row r="49" spans="1:16" ht="20.100000000000001" customHeight="1">
      <c r="A49" s="38" t="s">
        <v>174</v>
      </c>
      <c r="B49" s="19">
        <v>79.360000000000014</v>
      </c>
      <c r="C49" s="140">
        <v>45.75</v>
      </c>
      <c r="D49" s="247">
        <f t="shared" si="36"/>
        <v>4.5081278090589741E-3</v>
      </c>
      <c r="E49" s="215">
        <f t="shared" si="37"/>
        <v>3.5773433358198799E-3</v>
      </c>
      <c r="F49" s="52">
        <f t="shared" si="47"/>
        <v>-0.4235131048387098</v>
      </c>
      <c r="H49" s="19">
        <v>40.177000000000007</v>
      </c>
      <c r="I49" s="140">
        <v>23.683999999999994</v>
      </c>
      <c r="J49" s="247">
        <f t="shared" si="38"/>
        <v>9.0706106525547687E-3</v>
      </c>
      <c r="K49" s="215">
        <f t="shared" si="39"/>
        <v>9.9093663679017518E-3</v>
      </c>
      <c r="L49" s="52">
        <f t="shared" si="51"/>
        <v>-0.41050849988799587</v>
      </c>
      <c r="N49" s="27">
        <f t="shared" ref="N49:N50" si="55">(H49/B49)*10</f>
        <v>5.062626008064516</v>
      </c>
      <c r="O49" s="152">
        <f t="shared" ref="O49:O50" si="56">(I49/C49)*10</f>
        <v>5.1768306010928944</v>
      </c>
      <c r="P49" s="52">
        <f t="shared" ref="P49:P50" si="57">(O49-N49)/N49</f>
        <v>2.2558370467511531E-2</v>
      </c>
    </row>
    <row r="50" spans="1:16" ht="20.100000000000001" customHeight="1">
      <c r="A50" s="38" t="s">
        <v>172</v>
      </c>
      <c r="B50" s="19">
        <v>17.040000000000006</v>
      </c>
      <c r="C50" s="140">
        <v>27.619999999999997</v>
      </c>
      <c r="D50" s="247">
        <f t="shared" si="36"/>
        <v>9.6797502351770323E-4</v>
      </c>
      <c r="E50" s="215">
        <f t="shared" si="37"/>
        <v>2.1596988619747557E-3</v>
      </c>
      <c r="F50" s="52">
        <f t="shared" si="47"/>
        <v>0.62089201877934197</v>
      </c>
      <c r="H50" s="19">
        <v>10.612</v>
      </c>
      <c r="I50" s="140">
        <v>19.818999999999999</v>
      </c>
      <c r="J50" s="247">
        <f t="shared" si="38"/>
        <v>2.3958314519479103E-3</v>
      </c>
      <c r="K50" s="215">
        <f t="shared" si="39"/>
        <v>8.2922535063943946E-3</v>
      </c>
      <c r="L50" s="52">
        <f t="shared" si="51"/>
        <v>0.86760271390878241</v>
      </c>
      <c r="N50" s="27">
        <f t="shared" si="55"/>
        <v>6.2276995305164293</v>
      </c>
      <c r="O50" s="152">
        <f t="shared" si="56"/>
        <v>7.1755973931933381</v>
      </c>
      <c r="P50" s="52">
        <f t="shared" si="57"/>
        <v>0.15220674312113205</v>
      </c>
    </row>
    <row r="51" spans="1:16" ht="20.100000000000001" customHeight="1">
      <c r="A51" s="38" t="s">
        <v>154</v>
      </c>
      <c r="B51" s="19">
        <v>224.01000000000002</v>
      </c>
      <c r="C51" s="140">
        <v>75.900000000000006</v>
      </c>
      <c r="D51" s="247">
        <f t="shared" si="36"/>
        <v>1.2725122360223043E-2</v>
      </c>
      <c r="E51" s="215">
        <f t="shared" si="37"/>
        <v>5.934871239097899E-3</v>
      </c>
      <c r="F51" s="52">
        <f t="shared" si="47"/>
        <v>-0.66117584036426946</v>
      </c>
      <c r="H51" s="19">
        <v>75.614000000000004</v>
      </c>
      <c r="I51" s="140">
        <v>19.628999999999998</v>
      </c>
      <c r="J51" s="247">
        <f t="shared" si="38"/>
        <v>1.7071089277006155E-2</v>
      </c>
      <c r="K51" s="215">
        <f t="shared" si="39"/>
        <v>8.212757660679932E-3</v>
      </c>
      <c r="L51" s="52">
        <f t="shared" si="51"/>
        <v>-0.74040521596529751</v>
      </c>
      <c r="N51" s="27">
        <f t="shared" ref="N51" si="58">(H51/B51)*10</f>
        <v>3.3754743091826258</v>
      </c>
      <c r="O51" s="152">
        <f t="shared" ref="O51" si="59">(I51/C51)*10</f>
        <v>2.5861660079051378</v>
      </c>
      <c r="P51" s="52">
        <f t="shared" ref="P51" si="60">(O51-N51)/N51</f>
        <v>-0.23383626387860723</v>
      </c>
    </row>
    <row r="52" spans="1:16" ht="20.100000000000001" customHeight="1">
      <c r="A52" s="38" t="s">
        <v>170</v>
      </c>
      <c r="B52" s="19">
        <v>18.130000000000003</v>
      </c>
      <c r="C52" s="140">
        <v>22.450000000000014</v>
      </c>
      <c r="D52" s="247">
        <f t="shared" si="36"/>
        <v>1.0298936136370867E-3</v>
      </c>
      <c r="E52" s="215">
        <f t="shared" si="37"/>
        <v>1.7554395167028709E-3</v>
      </c>
      <c r="F52" s="52">
        <f t="shared" si="47"/>
        <v>0.23827909542195314</v>
      </c>
      <c r="H52" s="19">
        <v>7.3259999999999987</v>
      </c>
      <c r="I52" s="140">
        <v>16.617000000000001</v>
      </c>
      <c r="J52" s="247">
        <f t="shared" si="38"/>
        <v>1.6539635522964935E-3</v>
      </c>
      <c r="K52" s="215">
        <f t="shared" si="39"/>
        <v>6.9525393065117142E-3</v>
      </c>
      <c r="L52" s="52">
        <f t="shared" si="51"/>
        <v>1.2682227682227687</v>
      </c>
      <c r="N52" s="27">
        <f t="shared" ref="N52" si="61">(H52/B52)*10</f>
        <v>4.040816326530611</v>
      </c>
      <c r="O52" s="152">
        <f t="shared" ref="O52" si="62">(I52/C52)*10</f>
        <v>7.40178173719376</v>
      </c>
      <c r="P52" s="52">
        <f t="shared" ref="P52" si="63">(O52-N52)/N52</f>
        <v>0.83175406627522397</v>
      </c>
    </row>
    <row r="53" spans="1:16" ht="20.100000000000001" customHeight="1">
      <c r="A53" s="38" t="s">
        <v>173</v>
      </c>
      <c r="B53" s="19">
        <v>25.47</v>
      </c>
      <c r="C53" s="140">
        <v>32.72</v>
      </c>
      <c r="D53" s="247">
        <f t="shared" si="36"/>
        <v>1.4468499911382566E-3</v>
      </c>
      <c r="E53" s="215">
        <f t="shared" si="37"/>
        <v>2.5584846764595947E-3</v>
      </c>
      <c r="F53" s="52">
        <f t="shared" si="47"/>
        <v>0.28464860620337651</v>
      </c>
      <c r="H53" s="19">
        <v>9.8289999999999988</v>
      </c>
      <c r="I53" s="140">
        <v>14.464000000000002</v>
      </c>
      <c r="J53" s="247">
        <f t="shared" si="38"/>
        <v>2.2190564776852629E-3</v>
      </c>
      <c r="K53" s="215">
        <f t="shared" si="39"/>
        <v>6.051725854810462E-3</v>
      </c>
      <c r="L53" s="52">
        <f t="shared" si="51"/>
        <v>0.47156373995320011</v>
      </c>
      <c r="N53" s="27">
        <f t="shared" ref="N53" si="64">(H53/B53)*10</f>
        <v>3.8590498625834311</v>
      </c>
      <c r="O53" s="152">
        <f t="shared" ref="O53" si="65">(I53/C53)*10</f>
        <v>4.4205378973105143</v>
      </c>
      <c r="P53" s="52">
        <f t="shared" ref="P53" si="66">(O53-N53)/N53</f>
        <v>0.14549903595990243</v>
      </c>
    </row>
    <row r="54" spans="1:16" ht="20.100000000000001" customHeight="1">
      <c r="A54" s="38" t="s">
        <v>176</v>
      </c>
      <c r="B54" s="19">
        <v>13.760000000000002</v>
      </c>
      <c r="C54" s="140">
        <v>15.150000000000002</v>
      </c>
      <c r="D54" s="247">
        <f t="shared" si="36"/>
        <v>7.8165119269974143E-4</v>
      </c>
      <c r="E54" s="215">
        <f t="shared" si="37"/>
        <v>1.1846284489108456E-3</v>
      </c>
      <c r="F54" s="52">
        <f t="shared" si="47"/>
        <v>0.10101744186046514</v>
      </c>
      <c r="H54" s="19">
        <v>9.333000000000002</v>
      </c>
      <c r="I54" s="140">
        <v>9.3200000000000038</v>
      </c>
      <c r="J54" s="247">
        <f t="shared" si="38"/>
        <v>2.1070764173605214E-3</v>
      </c>
      <c r="K54" s="215">
        <f t="shared" si="39"/>
        <v>3.8994804318883795E-3</v>
      </c>
      <c r="L54" s="52">
        <f t="shared" si="45"/>
        <v>-1.3929068895315677E-3</v>
      </c>
      <c r="N54" s="27">
        <f t="shared" ref="N54" si="67">(H54/B54)*10</f>
        <v>6.7827034883720936</v>
      </c>
      <c r="O54" s="152">
        <f t="shared" ref="O54" si="68">(I54/C54)*10</f>
        <v>6.1518151815181534</v>
      </c>
      <c r="P54" s="52">
        <f t="shared" ref="P54" si="69">(O54-N54)/N54</f>
        <v>-9.3014283749171922E-2</v>
      </c>
    </row>
    <row r="55" spans="1:16" ht="20.100000000000001" customHeight="1" thickBot="1">
      <c r="A55" s="8" t="s">
        <v>17</v>
      </c>
      <c r="B55" s="19">
        <f>B56-SUM(B39:B54)</f>
        <v>446.84999999999854</v>
      </c>
      <c r="C55" s="140">
        <f>C56-SUM(C39:C54)</f>
        <v>39.549999999999272</v>
      </c>
      <c r="D55" s="247">
        <f t="shared" si="36"/>
        <v>2.5383781646648132E-2</v>
      </c>
      <c r="E55" s="215">
        <f t="shared" si="37"/>
        <v>3.0925448946813911E-3</v>
      </c>
      <c r="F55" s="52">
        <f t="shared" ref="F55" si="70">(C55-B55)/B55</f>
        <v>-0.91149155197493703</v>
      </c>
      <c r="H55" s="19">
        <f>H56-SUM(H39:H54)</f>
        <v>193.58000000000175</v>
      </c>
      <c r="I55" s="140">
        <f>I56-SUM(I39:I54)</f>
        <v>27.861999999999171</v>
      </c>
      <c r="J55" s="247">
        <f t="shared" si="38"/>
        <v>4.3703830801741492E-2</v>
      </c>
      <c r="K55" s="215">
        <f t="shared" si="39"/>
        <v>1.1657438175243643E-2</v>
      </c>
      <c r="L55" s="52">
        <f t="shared" ref="L55" si="71">(I55-H55)/H55</f>
        <v>-0.85606984192582436</v>
      </c>
      <c r="N55" s="27">
        <f t="shared" si="48"/>
        <v>4.3321024952445422</v>
      </c>
      <c r="O55" s="152">
        <f t="shared" si="49"/>
        <v>7.0447534766118034</v>
      </c>
      <c r="P55" s="52">
        <f t="shared" si="50"/>
        <v>0.62617423857007226</v>
      </c>
    </row>
    <row r="56" spans="1:16" ht="26.25" customHeight="1" thickBot="1">
      <c r="A56" s="12" t="s">
        <v>18</v>
      </c>
      <c r="B56" s="17">
        <v>17603.760000000002</v>
      </c>
      <c r="C56" s="145">
        <v>12788.820000000002</v>
      </c>
      <c r="D56" s="253">
        <f>SUM(D39:D55)</f>
        <v>1</v>
      </c>
      <c r="E56" s="254">
        <f>SUM(E39:E55)</f>
        <v>0.99999999999999967</v>
      </c>
      <c r="F56" s="57">
        <f t="shared" si="42"/>
        <v>-0.27351770303616957</v>
      </c>
      <c r="G56" s="1"/>
      <c r="H56" s="17">
        <v>4429.3600000000015</v>
      </c>
      <c r="I56" s="145">
        <v>2390.0619999999999</v>
      </c>
      <c r="J56" s="253">
        <f>SUM(J39:J55)</f>
        <v>1.0000000000000002</v>
      </c>
      <c r="K56" s="254">
        <f>SUM(K39:K55)</f>
        <v>0.99999999999999967</v>
      </c>
      <c r="L56" s="57">
        <f t="shared" si="43"/>
        <v>-0.46040466342767372</v>
      </c>
      <c r="M56" s="1"/>
      <c r="N56" s="29">
        <f t="shared" si="40"/>
        <v>2.5161442782678249</v>
      </c>
      <c r="O56" s="146">
        <f t="shared" si="41"/>
        <v>1.8688682771358107</v>
      </c>
      <c r="P56" s="57">
        <f t="shared" si="8"/>
        <v>-0.25724915964581124</v>
      </c>
    </row>
    <row r="58" spans="1:16" ht="15.75" thickBot="1"/>
    <row r="59" spans="1:16">
      <c r="A59" s="464" t="s">
        <v>15</v>
      </c>
      <c r="B59" s="458" t="s">
        <v>1</v>
      </c>
      <c r="C59" s="451"/>
      <c r="D59" s="458" t="s">
        <v>102</v>
      </c>
      <c r="E59" s="451"/>
      <c r="F59" s="130" t="s">
        <v>0</v>
      </c>
      <c r="H59" s="467" t="s">
        <v>19</v>
      </c>
      <c r="I59" s="468"/>
      <c r="J59" s="458" t="s">
        <v>102</v>
      </c>
      <c r="K59" s="456"/>
      <c r="L59" s="130" t="s">
        <v>0</v>
      </c>
      <c r="N59" s="450" t="s">
        <v>22</v>
      </c>
      <c r="O59" s="451"/>
      <c r="P59" s="130" t="s">
        <v>0</v>
      </c>
    </row>
    <row r="60" spans="1:16">
      <c r="A60" s="465"/>
      <c r="B60" s="459" t="str">
        <f>B5</f>
        <v>jan-dez</v>
      </c>
      <c r="C60" s="453"/>
      <c r="D60" s="459" t="str">
        <f>B5</f>
        <v>jan-dez</v>
      </c>
      <c r="E60" s="453"/>
      <c r="F60" s="131" t="str">
        <f>F37</f>
        <v>2025/2024</v>
      </c>
      <c r="H60" s="448" t="str">
        <f>B5</f>
        <v>jan-dez</v>
      </c>
      <c r="I60" s="453"/>
      <c r="J60" s="459" t="str">
        <f>B5</f>
        <v>jan-dez</v>
      </c>
      <c r="K60" s="449"/>
      <c r="L60" s="131" t="str">
        <f>L37</f>
        <v>2025/2024</v>
      </c>
      <c r="N60" s="448" t="str">
        <f>B5</f>
        <v>jan-dez</v>
      </c>
      <c r="O60" s="449"/>
      <c r="P60" s="131" t="str">
        <f>P37</f>
        <v>2025/2024</v>
      </c>
    </row>
    <row r="61" spans="1:16" ht="19.5" customHeight="1" thickBot="1">
      <c r="A61" s="466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>
      <c r="A62" s="38" t="s">
        <v>155</v>
      </c>
      <c r="B62" s="39">
        <v>2013.4400000000003</v>
      </c>
      <c r="C62" s="147">
        <v>7964.3600000000033</v>
      </c>
      <c r="D62" s="247">
        <f t="shared" ref="D62:D83" si="72">B62/$B$84</f>
        <v>0.16370988134643702</v>
      </c>
      <c r="E62" s="246">
        <f t="shared" ref="E62:E83" si="73">C62/$C$84</f>
        <v>0.41755387611835049</v>
      </c>
      <c r="F62" s="52">
        <f t="shared" ref="F62:F83" si="74">(C62-B62)/B62</f>
        <v>2.9555983788938343</v>
      </c>
      <c r="H62" s="19">
        <v>2325.9409999999998</v>
      </c>
      <c r="I62" s="147">
        <v>4036.4609999999993</v>
      </c>
      <c r="J62" s="245">
        <f t="shared" ref="J62:J84" si="75">H62/$H$84</f>
        <v>0.24799149514730373</v>
      </c>
      <c r="K62" s="246">
        <f t="shared" ref="K62:K84" si="76">I62/$I$84</f>
        <v>0.33592645149467282</v>
      </c>
      <c r="L62" s="52">
        <f t="shared" ref="L62:L81" si="77">(I62-H62)/H62</f>
        <v>0.73540988356970349</v>
      </c>
      <c r="N62" s="40">
        <f t="shared" ref="N62" si="78">(H62/B62)*10</f>
        <v>11.55207505562619</v>
      </c>
      <c r="O62" s="143">
        <f t="shared" ref="O62" si="79">(I62/C62)*10</f>
        <v>5.0681548799903542</v>
      </c>
      <c r="P62" s="52">
        <f t="shared" ref="P62" si="80">(O62-N62)/N62</f>
        <v>-0.56127753190782659</v>
      </c>
    </row>
    <row r="63" spans="1:16" ht="20.100000000000001" customHeight="1">
      <c r="A63" s="38" t="s">
        <v>149</v>
      </c>
      <c r="B63" s="19">
        <v>1218.71</v>
      </c>
      <c r="C63" s="140">
        <v>2651.1299999999992</v>
      </c>
      <c r="D63" s="247">
        <f t="shared" si="72"/>
        <v>9.909153960173446E-2</v>
      </c>
      <c r="E63" s="215">
        <f t="shared" si="73"/>
        <v>0.1389929143827805</v>
      </c>
      <c r="F63" s="52">
        <f t="shared" si="74"/>
        <v>1.1753575501965186</v>
      </c>
      <c r="H63" s="19">
        <v>1499.8210000000004</v>
      </c>
      <c r="I63" s="140">
        <v>2752.8119999999994</v>
      </c>
      <c r="J63" s="214">
        <f t="shared" si="75"/>
        <v>0.15991069947316994</v>
      </c>
      <c r="K63" s="215">
        <f t="shared" si="76"/>
        <v>0.22909731242094331</v>
      </c>
      <c r="L63" s="52">
        <f t="shared" si="77"/>
        <v>0.83542702762529575</v>
      </c>
      <c r="N63" s="40">
        <f t="shared" ref="N63:N64" si="81">(H63/B63)*10</f>
        <v>12.306627499569219</v>
      </c>
      <c r="O63" s="143">
        <f t="shared" ref="O63:O64" si="82">(I63/C63)*10</f>
        <v>10.383542112231389</v>
      </c>
      <c r="P63" s="52">
        <f t="shared" si="8"/>
        <v>-0.15626420702220373</v>
      </c>
    </row>
    <row r="64" spans="1:16" ht="20.100000000000001" customHeight="1">
      <c r="A64" s="38" t="s">
        <v>146</v>
      </c>
      <c r="B64" s="19">
        <v>1794.7699999999998</v>
      </c>
      <c r="C64" s="140">
        <v>1490.6799999999998</v>
      </c>
      <c r="D64" s="247">
        <f t="shared" si="72"/>
        <v>0.14593014132238591</v>
      </c>
      <c r="E64" s="215">
        <f t="shared" si="73"/>
        <v>7.8153073448726879E-2</v>
      </c>
      <c r="F64" s="52">
        <f t="shared" si="74"/>
        <v>-0.16943118059695669</v>
      </c>
      <c r="H64" s="19">
        <v>1210.527</v>
      </c>
      <c r="I64" s="140">
        <v>912.27200000000016</v>
      </c>
      <c r="J64" s="214">
        <f t="shared" si="75"/>
        <v>0.12906621476906774</v>
      </c>
      <c r="K64" s="215">
        <f t="shared" si="76"/>
        <v>7.5922025694772785E-2</v>
      </c>
      <c r="L64" s="52">
        <f t="shared" si="77"/>
        <v>-0.24638442595662871</v>
      </c>
      <c r="N64" s="40">
        <f t="shared" si="81"/>
        <v>6.7447472378076316</v>
      </c>
      <c r="O64" s="143">
        <f t="shared" si="82"/>
        <v>6.1198379263155092</v>
      </c>
      <c r="P64" s="52">
        <f t="shared" si="8"/>
        <v>-9.2651257261235506E-2</v>
      </c>
    </row>
    <row r="65" spans="1:16" ht="20.100000000000001" customHeight="1">
      <c r="A65" s="38" t="s">
        <v>147</v>
      </c>
      <c r="B65" s="19">
        <v>1023.7700000000004</v>
      </c>
      <c r="C65" s="140">
        <v>644.29000000000008</v>
      </c>
      <c r="D65" s="247">
        <f t="shared" si="72"/>
        <v>8.3241251403588817E-2</v>
      </c>
      <c r="E65" s="215">
        <f t="shared" si="73"/>
        <v>3.3778707497437575E-2</v>
      </c>
      <c r="F65" s="52">
        <f t="shared" si="74"/>
        <v>-0.37066919327583364</v>
      </c>
      <c r="H65" s="19">
        <v>1069.9499999999998</v>
      </c>
      <c r="I65" s="140">
        <v>826.64700000000016</v>
      </c>
      <c r="J65" s="214">
        <f t="shared" si="75"/>
        <v>0.11407791523209644</v>
      </c>
      <c r="K65" s="215">
        <f t="shared" si="76"/>
        <v>6.879605509596573E-2</v>
      </c>
      <c r="L65" s="52">
        <f t="shared" si="77"/>
        <v>-0.22739660731809869</v>
      </c>
      <c r="N65" s="40">
        <f t="shared" ref="N65:N67" si="83">(H65/B65)*10</f>
        <v>10.451077878820431</v>
      </c>
      <c r="O65" s="143">
        <f t="shared" ref="O65:O67" si="84">(I65/C65)*10</f>
        <v>12.830355895637059</v>
      </c>
      <c r="P65" s="52">
        <f t="shared" ref="P65:P67" si="85">(O65-N65)/N65</f>
        <v>0.22765862472791815</v>
      </c>
    </row>
    <row r="66" spans="1:16" ht="20.100000000000001" customHeight="1">
      <c r="A66" s="38" t="s">
        <v>160</v>
      </c>
      <c r="B66" s="19">
        <v>107.47000000000003</v>
      </c>
      <c r="C66" s="140">
        <v>115.71</v>
      </c>
      <c r="D66" s="247">
        <f t="shared" si="72"/>
        <v>8.7382295714307796E-3</v>
      </c>
      <c r="E66" s="215">
        <f t="shared" si="73"/>
        <v>6.0664207802829497E-3</v>
      </c>
      <c r="F66" s="52">
        <f>(C65-B65)/B65</f>
        <v>-0.37066919327583364</v>
      </c>
      <c r="H66" s="19">
        <v>538.49800000000005</v>
      </c>
      <c r="I66" s="140">
        <v>607.26899999999978</v>
      </c>
      <c r="J66" s="214">
        <f t="shared" si="75"/>
        <v>5.7414579369740155E-2</v>
      </c>
      <c r="K66" s="215">
        <f t="shared" si="76"/>
        <v>5.0538756666475518E-2</v>
      </c>
      <c r="L66" s="52">
        <f t="shared" si="77"/>
        <v>0.12770892371002254</v>
      </c>
      <c r="N66" s="40">
        <f t="shared" ref="N66" si="86">(H66/B66)*10</f>
        <v>50.106820508048749</v>
      </c>
      <c r="O66" s="143">
        <f t="shared" ref="O66" si="87">(I66/C66)*10</f>
        <v>52.481980814104212</v>
      </c>
      <c r="P66" s="52">
        <f t="shared" ref="P66" si="88">(O66-N66)/N66</f>
        <v>4.7401936143083287E-2</v>
      </c>
    </row>
    <row r="67" spans="1:16" ht="20.100000000000001" customHeight="1">
      <c r="A67" s="38" t="s">
        <v>150</v>
      </c>
      <c r="B67" s="19">
        <v>862.38000000000011</v>
      </c>
      <c r="C67" s="140">
        <v>1148.4399999999998</v>
      </c>
      <c r="D67" s="247">
        <f t="shared" si="72"/>
        <v>7.0118864965204003E-2</v>
      </c>
      <c r="E67" s="215">
        <f t="shared" si="73"/>
        <v>6.0210183051664937E-2</v>
      </c>
      <c r="F67" s="52">
        <f t="shared" si="74"/>
        <v>0.33170991906120234</v>
      </c>
      <c r="H67" s="19">
        <v>374.13899999999995</v>
      </c>
      <c r="I67" s="140">
        <v>482.94100000000009</v>
      </c>
      <c r="J67" s="214">
        <f t="shared" si="75"/>
        <v>3.9890646410599868E-2</v>
      </c>
      <c r="K67" s="215">
        <f t="shared" si="76"/>
        <v>4.0191805745500533E-2</v>
      </c>
      <c r="L67" s="52">
        <f t="shared" si="77"/>
        <v>0.29080635806478383</v>
      </c>
      <c r="N67" s="40">
        <f t="shared" si="83"/>
        <v>4.3384470882905433</v>
      </c>
      <c r="O67" s="143">
        <f t="shared" si="84"/>
        <v>4.2051913900595608</v>
      </c>
      <c r="P67" s="52">
        <f t="shared" si="85"/>
        <v>-3.0715068207386752E-2</v>
      </c>
    </row>
    <row r="68" spans="1:16" ht="20.100000000000001" customHeight="1">
      <c r="A68" s="38" t="s">
        <v>157</v>
      </c>
      <c r="B68" s="19">
        <v>493.22000000000014</v>
      </c>
      <c r="C68" s="140">
        <v>520.19999999999993</v>
      </c>
      <c r="D68" s="247">
        <f t="shared" si="72"/>
        <v>4.0103001667638312E-2</v>
      </c>
      <c r="E68" s="215">
        <f t="shared" si="73"/>
        <v>2.7272941750092386E-2</v>
      </c>
      <c r="F68" s="52">
        <f t="shared" si="74"/>
        <v>5.470175580876644E-2</v>
      </c>
      <c r="H68" s="19">
        <v>335.51999999999992</v>
      </c>
      <c r="I68" s="140">
        <v>362.27</v>
      </c>
      <c r="J68" s="214">
        <f t="shared" si="75"/>
        <v>3.5773094180730873E-2</v>
      </c>
      <c r="K68" s="215">
        <f t="shared" si="76"/>
        <v>3.0149201387793697E-2</v>
      </c>
      <c r="L68" s="52">
        <f t="shared" si="77"/>
        <v>7.9726990939437484E-2</v>
      </c>
      <c r="N68" s="40">
        <f t="shared" ref="N68:N69" si="89">(H68/B68)*10</f>
        <v>6.8026438506143272</v>
      </c>
      <c r="O68" s="143">
        <f t="shared" ref="O68:O69" si="90">(I68/C68)*10</f>
        <v>6.9640522875817004</v>
      </c>
      <c r="P68" s="52">
        <f t="shared" ref="P68:P69" si="91">(O68-N68)/N68</f>
        <v>2.3727309633121075E-2</v>
      </c>
    </row>
    <row r="69" spans="1:16" ht="20.100000000000001" customHeight="1">
      <c r="A69" s="38" t="s">
        <v>148</v>
      </c>
      <c r="B69" s="19">
        <v>712.57</v>
      </c>
      <c r="C69" s="140">
        <v>456.9500000000001</v>
      </c>
      <c r="D69" s="247">
        <f t="shared" si="72"/>
        <v>5.793803150380971E-2</v>
      </c>
      <c r="E69" s="215">
        <f t="shared" si="73"/>
        <v>2.395688337697947E-2</v>
      </c>
      <c r="F69" s="52">
        <f t="shared" si="74"/>
        <v>-0.35872966866413114</v>
      </c>
      <c r="H69" s="19">
        <v>373.58299999999997</v>
      </c>
      <c r="I69" s="140">
        <v>263.40799999999996</v>
      </c>
      <c r="J69" s="214">
        <f t="shared" si="75"/>
        <v>3.9831365770505431E-2</v>
      </c>
      <c r="K69" s="215">
        <f t="shared" si="76"/>
        <v>2.192160774879499E-2</v>
      </c>
      <c r="L69" s="52">
        <f t="shared" si="77"/>
        <v>-0.29491438314912621</v>
      </c>
      <c r="N69" s="40">
        <f t="shared" si="89"/>
        <v>5.2427550977447819</v>
      </c>
      <c r="O69" s="143">
        <f t="shared" si="90"/>
        <v>5.7644818907976783</v>
      </c>
      <c r="P69" s="52">
        <f t="shared" si="91"/>
        <v>9.9513859283131847E-2</v>
      </c>
    </row>
    <row r="70" spans="1:16" ht="20.100000000000001" customHeight="1">
      <c r="A70" s="38" t="s">
        <v>161</v>
      </c>
      <c r="B70" s="19">
        <v>209.55</v>
      </c>
      <c r="C70" s="140">
        <v>361.52</v>
      </c>
      <c r="D70" s="247">
        <f t="shared" si="72"/>
        <v>1.7038206073260627E-2</v>
      </c>
      <c r="E70" s="215">
        <f t="shared" si="73"/>
        <v>1.8953698388107267E-2</v>
      </c>
      <c r="F70" s="52">
        <f t="shared" si="74"/>
        <v>0.72522071104748254</v>
      </c>
      <c r="H70" s="19">
        <v>123.69900000000001</v>
      </c>
      <c r="I70" s="140">
        <v>231.14599999999993</v>
      </c>
      <c r="J70" s="214">
        <f t="shared" si="75"/>
        <v>1.3188769602593674E-2</v>
      </c>
      <c r="K70" s="215">
        <f t="shared" si="76"/>
        <v>1.9236666861685927E-2</v>
      </c>
      <c r="L70" s="52">
        <f t="shared" si="77"/>
        <v>0.8686165611686425</v>
      </c>
      <c r="N70" s="40">
        <f t="shared" ref="N70:N71" si="92">(H70/B70)*10</f>
        <v>5.9030780243378667</v>
      </c>
      <c r="O70" s="143">
        <f t="shared" ref="O70:O71" si="93">(I70/C70)*10</f>
        <v>6.3937264881610956</v>
      </c>
      <c r="P70" s="52">
        <f t="shared" ref="P70:P71" si="94">(O70-N70)/N70</f>
        <v>8.3117394315360374E-2</v>
      </c>
    </row>
    <row r="71" spans="1:16" ht="20.100000000000001" customHeight="1">
      <c r="A71" s="38" t="s">
        <v>165</v>
      </c>
      <c r="B71" s="19">
        <v>505.35</v>
      </c>
      <c r="C71" s="140">
        <v>428.48999999999995</v>
      </c>
      <c r="D71" s="247">
        <f t="shared" si="72"/>
        <v>4.1089274345608481E-2</v>
      </c>
      <c r="E71" s="215">
        <f t="shared" si="73"/>
        <v>2.246478817857956E-2</v>
      </c>
      <c r="F71" s="52">
        <f t="shared" si="74"/>
        <v>-0.15209260908281402</v>
      </c>
      <c r="H71" s="19">
        <v>261.19</v>
      </c>
      <c r="I71" s="140">
        <v>218.36500000000001</v>
      </c>
      <c r="J71" s="214">
        <f t="shared" si="75"/>
        <v>2.7848040263069557E-2</v>
      </c>
      <c r="K71" s="215">
        <f t="shared" si="76"/>
        <v>1.8172993516011735E-2</v>
      </c>
      <c r="L71" s="52">
        <f t="shared" si="77"/>
        <v>-0.16396110111413142</v>
      </c>
      <c r="N71" s="40">
        <f t="shared" si="92"/>
        <v>5.1684970812308295</v>
      </c>
      <c r="O71" s="143">
        <f t="shared" si="93"/>
        <v>5.0961516021377404</v>
      </c>
      <c r="P71" s="52">
        <f t="shared" si="94"/>
        <v>-1.3997391883185639E-2</v>
      </c>
    </row>
    <row r="72" spans="1:16" ht="20.100000000000001" customHeight="1">
      <c r="A72" s="38" t="s">
        <v>181</v>
      </c>
      <c r="B72" s="19">
        <v>399.33</v>
      </c>
      <c r="C72" s="140">
        <v>612.17999999999995</v>
      </c>
      <c r="D72" s="247">
        <f t="shared" si="72"/>
        <v>3.2468942167669601E-2</v>
      </c>
      <c r="E72" s="215">
        <f t="shared" si="73"/>
        <v>3.2095250827703876E-2</v>
      </c>
      <c r="F72" s="52">
        <f t="shared" si="74"/>
        <v>0.53301780482307859</v>
      </c>
      <c r="H72" s="19">
        <v>146.94400000000002</v>
      </c>
      <c r="I72" s="140">
        <v>205.06200000000001</v>
      </c>
      <c r="J72" s="214">
        <f t="shared" si="75"/>
        <v>1.5667148161937646E-2</v>
      </c>
      <c r="K72" s="215">
        <f t="shared" si="76"/>
        <v>1.7065877756876784E-2</v>
      </c>
      <c r="L72" s="52">
        <f t="shared" si="77"/>
        <v>0.39551121515679433</v>
      </c>
      <c r="N72" s="40">
        <f t="shared" ref="N72:N73" si="95">(H72/B72)*10</f>
        <v>3.6797636040367623</v>
      </c>
      <c r="O72" s="143">
        <f t="shared" ref="O72:O73" si="96">(I72/C72)*10</f>
        <v>3.3497010683132418</v>
      </c>
      <c r="P72" s="52">
        <f t="shared" ref="P72:P73" si="97">(O72-N72)/N72</f>
        <v>-8.9696668384196307E-2</v>
      </c>
    </row>
    <row r="73" spans="1:16" ht="20.100000000000001" customHeight="1">
      <c r="A73" s="38" t="s">
        <v>166</v>
      </c>
      <c r="B73" s="19">
        <v>495.72</v>
      </c>
      <c r="C73" s="140">
        <v>438.63000000000005</v>
      </c>
      <c r="D73" s="247">
        <f t="shared" si="72"/>
        <v>4.0306273035727785E-2</v>
      </c>
      <c r="E73" s="215">
        <f t="shared" si="73"/>
        <v>2.2996406074284943E-2</v>
      </c>
      <c r="F73" s="52">
        <f t="shared" si="74"/>
        <v>-0.11516581941418537</v>
      </c>
      <c r="H73" s="19">
        <v>159.26599999999999</v>
      </c>
      <c r="I73" s="140">
        <v>164.49200000000002</v>
      </c>
      <c r="J73" s="214">
        <f t="shared" si="75"/>
        <v>1.6980918031080958E-2</v>
      </c>
      <c r="K73" s="215">
        <f t="shared" si="76"/>
        <v>1.3689520067024489E-2</v>
      </c>
      <c r="L73" s="52">
        <f t="shared" si="77"/>
        <v>3.2813029774088807E-2</v>
      </c>
      <c r="N73" s="40">
        <f t="shared" si="95"/>
        <v>3.2128217542160891</v>
      </c>
      <c r="O73" s="143">
        <f t="shared" si="96"/>
        <v>3.7501310899847251</v>
      </c>
      <c r="P73" s="52">
        <f t="shared" si="97"/>
        <v>0.16723907420744435</v>
      </c>
    </row>
    <row r="74" spans="1:16" ht="20.100000000000001" customHeight="1">
      <c r="A74" s="38" t="s">
        <v>187</v>
      </c>
      <c r="B74" s="19">
        <v>259.20000000000005</v>
      </c>
      <c r="C74" s="140">
        <v>398.71</v>
      </c>
      <c r="D74" s="247">
        <f t="shared" si="72"/>
        <v>2.10751754435178E-2</v>
      </c>
      <c r="E74" s="215">
        <f t="shared" si="73"/>
        <v>2.0903488283697303E-2</v>
      </c>
      <c r="F74" s="52">
        <f t="shared" si="74"/>
        <v>0.5382330246913577</v>
      </c>
      <c r="H74" s="19">
        <v>64.736999999999995</v>
      </c>
      <c r="I74" s="140">
        <v>103.483</v>
      </c>
      <c r="J74" s="214">
        <f t="shared" si="75"/>
        <v>6.9022496363196672E-3</v>
      </c>
      <c r="K74" s="215">
        <f t="shared" si="76"/>
        <v>8.6121671880449811E-3</v>
      </c>
      <c r="L74" s="52">
        <f t="shared" si="77"/>
        <v>0.59851398736425865</v>
      </c>
      <c r="N74" s="40">
        <f t="shared" ref="N74:N81" si="98">(H74/B74)*10</f>
        <v>2.4975694444444438</v>
      </c>
      <c r="O74" s="143">
        <f t="shared" ref="O74:O81" si="99">(I74/C74)*10</f>
        <v>2.5954453111283895</v>
      </c>
      <c r="P74" s="52">
        <f t="shared" ref="P74:P81" si="100">(O74-N74)/N74</f>
        <v>3.9188446552170658E-2</v>
      </c>
    </row>
    <row r="75" spans="1:16" ht="20.100000000000001" customHeight="1">
      <c r="A75" s="38" t="s">
        <v>246</v>
      </c>
      <c r="B75" s="19">
        <v>20.110000000000003</v>
      </c>
      <c r="C75" s="140">
        <v>23.83</v>
      </c>
      <c r="D75" s="247">
        <f t="shared" si="72"/>
        <v>1.6351148849118168E-3</v>
      </c>
      <c r="E75" s="215">
        <f t="shared" si="73"/>
        <v>1.2493544827080001E-3</v>
      </c>
      <c r="F75" s="52">
        <f t="shared" si="74"/>
        <v>0.18498259572352038</v>
      </c>
      <c r="H75" s="19">
        <v>74.628</v>
      </c>
      <c r="I75" s="140">
        <v>102.98499999999999</v>
      </c>
      <c r="J75" s="214">
        <f t="shared" si="75"/>
        <v>7.9568266348342392E-3</v>
      </c>
      <c r="K75" s="215">
        <f t="shared" si="76"/>
        <v>8.5707221269272459E-3</v>
      </c>
      <c r="L75" s="52">
        <f t="shared" si="77"/>
        <v>0.37997802433402994</v>
      </c>
      <c r="N75" s="40">
        <f t="shared" si="98"/>
        <v>37.109895574341117</v>
      </c>
      <c r="O75" s="143">
        <f t="shared" si="99"/>
        <v>43.216533780948382</v>
      </c>
      <c r="P75" s="52">
        <f t="shared" si="100"/>
        <v>0.16455552116480693</v>
      </c>
    </row>
    <row r="76" spans="1:16" ht="20.100000000000001" customHeight="1">
      <c r="A76" s="38" t="s">
        <v>182</v>
      </c>
      <c r="B76" s="19">
        <v>108.41</v>
      </c>
      <c r="C76" s="140">
        <v>107.99000000000001</v>
      </c>
      <c r="D76" s="247">
        <f t="shared" si="72"/>
        <v>8.8146596058324232E-3</v>
      </c>
      <c r="E76" s="215">
        <f t="shared" si="73"/>
        <v>5.6616781614618941E-3</v>
      </c>
      <c r="F76" s="52">
        <f t="shared" si="74"/>
        <v>-3.8741813485839638E-3</v>
      </c>
      <c r="H76" s="19">
        <v>64.411000000000001</v>
      </c>
      <c r="I76" s="140">
        <v>87.105000000000004</v>
      </c>
      <c r="J76" s="214">
        <f t="shared" si="75"/>
        <v>6.8674915631707694E-3</v>
      </c>
      <c r="K76" s="215">
        <f t="shared" si="76"/>
        <v>7.2491406599601684E-3</v>
      </c>
      <c r="L76" s="52">
        <f t="shared" si="77"/>
        <v>0.35233112356585061</v>
      </c>
      <c r="N76" s="40">
        <f t="shared" si="98"/>
        <v>5.9414260677059314</v>
      </c>
      <c r="O76" s="143">
        <f t="shared" si="99"/>
        <v>8.066024631910361</v>
      </c>
      <c r="P76" s="52">
        <f t="shared" si="100"/>
        <v>0.35759067604198386</v>
      </c>
    </row>
    <row r="77" spans="1:16" ht="20.100000000000001" customHeight="1">
      <c r="A77" s="38" t="s">
        <v>184</v>
      </c>
      <c r="B77" s="19">
        <v>260.25</v>
      </c>
      <c r="C77" s="140">
        <v>297</v>
      </c>
      <c r="D77" s="247">
        <f t="shared" si="72"/>
        <v>2.116054941811538E-2</v>
      </c>
      <c r="E77" s="215">
        <f t="shared" si="73"/>
        <v>1.5571056708530257E-2</v>
      </c>
      <c r="F77" s="52">
        <f t="shared" si="74"/>
        <v>0.14121037463976946</v>
      </c>
      <c r="H77" s="19">
        <v>48.644000000000005</v>
      </c>
      <c r="I77" s="140">
        <v>75.926000000000016</v>
      </c>
      <c r="J77" s="214">
        <f t="shared" si="75"/>
        <v>5.1864162891257538E-3</v>
      </c>
      <c r="K77" s="215">
        <f t="shared" si="76"/>
        <v>6.3187905831827776E-3</v>
      </c>
      <c r="L77" s="52">
        <f t="shared" si="77"/>
        <v>0.56085025902475139</v>
      </c>
      <c r="N77" s="40">
        <f t="shared" si="98"/>
        <v>1.8691258405379445</v>
      </c>
      <c r="O77" s="143">
        <f t="shared" si="99"/>
        <v>2.5564309764309767</v>
      </c>
      <c r="P77" s="52">
        <f t="shared" si="100"/>
        <v>0.367714747175729</v>
      </c>
    </row>
    <row r="78" spans="1:16" ht="20.100000000000001" customHeight="1">
      <c r="A78" s="38" t="s">
        <v>229</v>
      </c>
      <c r="B78" s="19">
        <v>196.94</v>
      </c>
      <c r="C78" s="140">
        <v>189.07000000000002</v>
      </c>
      <c r="D78" s="247">
        <f t="shared" si="72"/>
        <v>1.6012905292617261E-2</v>
      </c>
      <c r="E78" s="215">
        <f t="shared" si="73"/>
        <v>9.91252421509029E-3</v>
      </c>
      <c r="F78" s="52">
        <f t="shared" si="74"/>
        <v>-3.996140956636527E-2</v>
      </c>
      <c r="H78" s="19">
        <v>72.549000000000007</v>
      </c>
      <c r="I78" s="140">
        <v>63.085999999999999</v>
      </c>
      <c r="J78" s="214">
        <f t="shared" si="75"/>
        <v>7.7351639536178017E-3</v>
      </c>
      <c r="K78" s="215">
        <f t="shared" si="76"/>
        <v>5.2502070796653141E-3</v>
      </c>
      <c r="L78" s="52">
        <f t="shared" si="77"/>
        <v>-0.13043598119891395</v>
      </c>
      <c r="N78" s="40">
        <f t="shared" si="98"/>
        <v>3.6838123286280089</v>
      </c>
      <c r="O78" s="143">
        <f t="shared" si="99"/>
        <v>3.3366478024012265</v>
      </c>
      <c r="P78" s="52">
        <f t="shared" si="100"/>
        <v>-9.4240557133940542E-2</v>
      </c>
    </row>
    <row r="79" spans="1:16" ht="20.100000000000001" customHeight="1">
      <c r="A79" s="38" t="s">
        <v>232</v>
      </c>
      <c r="B79" s="19">
        <v>74.52</v>
      </c>
      <c r="C79" s="140">
        <v>163.26</v>
      </c>
      <c r="D79" s="247">
        <f t="shared" si="72"/>
        <v>6.0591129400113658E-3</v>
      </c>
      <c r="E79" s="215">
        <f t="shared" si="73"/>
        <v>8.5593626876587538E-3</v>
      </c>
      <c r="F79" s="52">
        <f t="shared" si="74"/>
        <v>1.1908212560386473</v>
      </c>
      <c r="H79" s="19">
        <v>16.832999999999998</v>
      </c>
      <c r="I79" s="140">
        <v>46.945999999999998</v>
      </c>
      <c r="J79" s="214">
        <f t="shared" si="75"/>
        <v>1.7947320408447866E-3</v>
      </c>
      <c r="K79" s="215">
        <f t="shared" si="76"/>
        <v>3.9069876289821483E-3</v>
      </c>
      <c r="L79" s="52">
        <f t="shared" si="77"/>
        <v>1.788926513396305</v>
      </c>
      <c r="N79" s="40">
        <f t="shared" si="98"/>
        <v>2.2588566827697263</v>
      </c>
      <c r="O79" s="143">
        <f t="shared" si="99"/>
        <v>2.8755359549185351</v>
      </c>
      <c r="P79" s="52">
        <f t="shared" si="100"/>
        <v>0.27300504580603119</v>
      </c>
    </row>
    <row r="80" spans="1:16" ht="20.100000000000001" customHeight="1">
      <c r="A80" s="38" t="s">
        <v>247</v>
      </c>
      <c r="B80" s="19">
        <v>225.05</v>
      </c>
      <c r="C80" s="140">
        <v>166.92000000000002</v>
      </c>
      <c r="D80" s="247">
        <f t="shared" si="72"/>
        <v>1.8298488555415431E-2</v>
      </c>
      <c r="E80" s="215">
        <f t="shared" si="73"/>
        <v>8.7512484369961976E-3</v>
      </c>
      <c r="F80" s="52">
        <f t="shared" si="74"/>
        <v>-0.258298155965341</v>
      </c>
      <c r="H80" s="19">
        <v>70.045999999999992</v>
      </c>
      <c r="I80" s="140">
        <v>45.865000000000009</v>
      </c>
      <c r="J80" s="214">
        <f t="shared" si="75"/>
        <v>7.468294453336537E-3</v>
      </c>
      <c r="K80" s="215">
        <f t="shared" si="76"/>
        <v>3.8170235505318086E-3</v>
      </c>
      <c r="L80" s="52">
        <f t="shared" si="77"/>
        <v>-0.34521600091368509</v>
      </c>
      <c r="N80" s="40">
        <f t="shared" si="98"/>
        <v>3.1124638969117968</v>
      </c>
      <c r="O80" s="143">
        <f t="shared" si="99"/>
        <v>2.7477234603402829</v>
      </c>
      <c r="P80" s="52">
        <f t="shared" si="100"/>
        <v>-0.11718704173031896</v>
      </c>
    </row>
    <row r="81" spans="1:16" ht="20.100000000000001" customHeight="1">
      <c r="A81" s="38" t="s">
        <v>186</v>
      </c>
      <c r="B81" s="19">
        <v>80.099999999999994</v>
      </c>
      <c r="C81" s="140">
        <v>118.22</v>
      </c>
      <c r="D81" s="247">
        <f t="shared" si="72"/>
        <v>6.5128146335870956E-3</v>
      </c>
      <c r="E81" s="215">
        <f t="shared" si="73"/>
        <v>6.1980145592001584E-3</v>
      </c>
      <c r="F81" s="52">
        <f t="shared" si="74"/>
        <v>0.47590511860174789</v>
      </c>
      <c r="H81" s="19">
        <v>25.835999999999999</v>
      </c>
      <c r="I81" s="140">
        <v>43.4</v>
      </c>
      <c r="J81" s="214">
        <f t="shared" si="75"/>
        <v>2.754630606978311E-3</v>
      </c>
      <c r="K81" s="215">
        <f t="shared" si="76"/>
        <v>3.6118788203004567E-3</v>
      </c>
      <c r="L81" s="52">
        <f t="shared" si="77"/>
        <v>0.67982659854466643</v>
      </c>
      <c r="N81" s="40">
        <f t="shared" si="98"/>
        <v>3.2254681647940076</v>
      </c>
      <c r="O81" s="143">
        <f t="shared" si="99"/>
        <v>3.6711216376247675</v>
      </c>
      <c r="P81" s="52">
        <f t="shared" si="100"/>
        <v>0.13816706600767872</v>
      </c>
    </row>
    <row r="82" spans="1:16" ht="20.100000000000001" customHeight="1">
      <c r="A82" s="38" t="s">
        <v>179</v>
      </c>
      <c r="B82" s="19">
        <v>68.809999999999988</v>
      </c>
      <c r="C82" s="140">
        <v>108.67</v>
      </c>
      <c r="D82" s="247">
        <f t="shared" si="72"/>
        <v>5.5948411352949815E-3</v>
      </c>
      <c r="E82" s="215">
        <f t="shared" si="73"/>
        <v>5.6973290657103808E-3</v>
      </c>
      <c r="F82" s="52">
        <f t="shared" si="74"/>
        <v>0.57927626798430487</v>
      </c>
      <c r="H82" s="19">
        <v>30.524000000000001</v>
      </c>
      <c r="I82" s="140">
        <v>42.671999999999997</v>
      </c>
      <c r="J82" s="214">
        <f t="shared" si="75"/>
        <v>3.2544644932422191E-3</v>
      </c>
      <c r="K82" s="215">
        <f t="shared" si="76"/>
        <v>3.5512924658954166E-3</v>
      </c>
      <c r="L82" s="52">
        <f t="shared" ref="L82" si="101">(I82-H82)/H82</f>
        <v>0.39798191586947962</v>
      </c>
      <c r="N82" s="40">
        <f t="shared" ref="N82" si="102">(H82/B82)*10</f>
        <v>4.4359831419851776</v>
      </c>
      <c r="O82" s="143">
        <f t="shared" ref="O82" si="103">(I82/C82)*10</f>
        <v>3.9267507131683073</v>
      </c>
      <c r="P82" s="52">
        <f t="shared" ref="P82" si="104">(O82-N82)/N82</f>
        <v>-0.11479584401418176</v>
      </c>
    </row>
    <row r="83" spans="1:16" ht="20.100000000000001" customHeight="1" thickBot="1">
      <c r="A83" s="8" t="s">
        <v>17</v>
      </c>
      <c r="B83" s="19">
        <f>B84-SUM(B62:B82)</f>
        <v>1169.1599999999999</v>
      </c>
      <c r="C83" s="140">
        <f>C84-SUM(C62:C82)</f>
        <v>667.60000000000582</v>
      </c>
      <c r="D83" s="247">
        <f t="shared" si="72"/>
        <v>9.5062701086200851E-2</v>
      </c>
      <c r="E83" s="215">
        <f t="shared" si="73"/>
        <v>3.5000799523955864E-2</v>
      </c>
      <c r="F83" s="52">
        <f t="shared" si="74"/>
        <v>-0.42899175476409912</v>
      </c>
      <c r="H83" s="19">
        <f>H84-SUM(H62:H82)</f>
        <v>491.83000000000357</v>
      </c>
      <c r="I83" s="140">
        <f>I84-SUM(I62:I82)</f>
        <v>341.29399999999987</v>
      </c>
      <c r="J83" s="214">
        <f t="shared" si="75"/>
        <v>5.2438843916633865E-2</v>
      </c>
      <c r="K83" s="215">
        <f t="shared" si="76"/>
        <v>2.8403515439991329E-2</v>
      </c>
      <c r="L83" s="52">
        <f t="shared" ref="L83" si="105">(I83-H83)/H83</f>
        <v>-0.3060732366874786</v>
      </c>
      <c r="N83" s="40">
        <f t="shared" ref="N83" si="106">(H83/B83)*10</f>
        <v>4.2066954052482437</v>
      </c>
      <c r="O83" s="143">
        <f t="shared" ref="O83" si="107">(I83/C83)*10</f>
        <v>5.1122528460155312</v>
      </c>
      <c r="P83" s="52">
        <f t="shared" ref="P83" si="108">(O83-N83)/N83</f>
        <v>0.21526574984191163</v>
      </c>
    </row>
    <row r="84" spans="1:16" ht="26.25" customHeight="1" thickBot="1">
      <c r="A84" s="12" t="s">
        <v>18</v>
      </c>
      <c r="B84" s="17">
        <v>12298.830000000002</v>
      </c>
      <c r="C84" s="145">
        <v>19073.850000000009</v>
      </c>
      <c r="D84" s="243">
        <f>SUM(D62:D83)</f>
        <v>1</v>
      </c>
      <c r="E84" s="244">
        <f>SUM(E62:E83)</f>
        <v>0.99999999999999989</v>
      </c>
      <c r="F84" s="57">
        <f>(C84-B84)/B84</f>
        <v>0.55086703369344947</v>
      </c>
      <c r="G84" s="1"/>
      <c r="H84" s="17">
        <v>9379.1160000000036</v>
      </c>
      <c r="I84" s="145">
        <v>12015.906999999999</v>
      </c>
      <c r="J84" s="255">
        <f t="shared" si="75"/>
        <v>1</v>
      </c>
      <c r="K84" s="244">
        <f t="shared" si="76"/>
        <v>1</v>
      </c>
      <c r="L84" s="57">
        <f>(I84-H84)/H84</f>
        <v>0.28113427747348413</v>
      </c>
      <c r="M84" s="1"/>
      <c r="N84" s="37">
        <f t="shared" ref="N84:O84" si="109">(H84/B84)*10</f>
        <v>7.6260229631599117</v>
      </c>
      <c r="O84" s="150">
        <f t="shared" si="109"/>
        <v>6.2996757340547358</v>
      </c>
      <c r="P84" s="57">
        <f>(O84-N84)/N84</f>
        <v>-0.17392384412065709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130</v>
      </c>
    </row>
    <row r="2" spans="1:18" ht="15.75" thickBot="1"/>
    <row r="3" spans="1:18">
      <c r="A3" s="439" t="s">
        <v>16</v>
      </c>
      <c r="B3" s="422"/>
      <c r="C3" s="422"/>
      <c r="D3" s="458" t="s">
        <v>1</v>
      </c>
      <c r="E3" s="451"/>
      <c r="F3" s="458" t="s">
        <v>102</v>
      </c>
      <c r="G3" s="451"/>
      <c r="H3" s="130" t="s">
        <v>0</v>
      </c>
      <c r="J3" s="452" t="s">
        <v>19</v>
      </c>
      <c r="K3" s="451"/>
      <c r="L3" s="461" t="s">
        <v>102</v>
      </c>
      <c r="M3" s="462"/>
      <c r="N3" s="130" t="s">
        <v>0</v>
      </c>
      <c r="P3" s="450" t="s">
        <v>22</v>
      </c>
      <c r="Q3" s="451"/>
      <c r="R3" s="130" t="s">
        <v>0</v>
      </c>
    </row>
    <row r="4" spans="1:18">
      <c r="A4" s="457"/>
      <c r="B4" s="423"/>
      <c r="C4" s="423"/>
      <c r="D4" s="459" t="s">
        <v>198</v>
      </c>
      <c r="E4" s="453"/>
      <c r="F4" s="459" t="str">
        <f>D4</f>
        <v>jan-dez</v>
      </c>
      <c r="G4" s="453"/>
      <c r="H4" s="131" t="s">
        <v>142</v>
      </c>
      <c r="J4" s="448" t="str">
        <f>D4</f>
        <v>jan-dez</v>
      </c>
      <c r="K4" s="453"/>
      <c r="L4" s="454" t="str">
        <f>D4</f>
        <v>jan-dez</v>
      </c>
      <c r="M4" s="455"/>
      <c r="N4" s="131" t="str">
        <f>H4</f>
        <v>2025/2024</v>
      </c>
      <c r="P4" s="448" t="str">
        <f>D4</f>
        <v>jan-dez</v>
      </c>
      <c r="Q4" s="449"/>
      <c r="R4" s="131" t="str">
        <f>N4</f>
        <v>2025/2024</v>
      </c>
    </row>
    <row r="5" spans="1:18" ht="19.5" customHeight="1" thickBot="1">
      <c r="A5" s="440"/>
      <c r="B5" s="463"/>
      <c r="C5" s="463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>
      <c r="A6" s="161" t="s">
        <v>20</v>
      </c>
      <c r="B6" s="1"/>
      <c r="C6" s="1"/>
      <c r="D6" s="115">
        <v>399570.85</v>
      </c>
      <c r="E6" s="147">
        <v>395278.74999999983</v>
      </c>
      <c r="F6" s="247">
        <f>D6/D8</f>
        <v>0.74999717510486907</v>
      </c>
      <c r="G6" s="246">
        <f>E6/E8</f>
        <v>0.74517504326083972</v>
      </c>
      <c r="H6" s="102">
        <f>(E6-D6)/D6</f>
        <v>-1.0741774581404403E-2</v>
      </c>
      <c r="I6" s="1"/>
      <c r="J6" s="115">
        <v>186622.75800000003</v>
      </c>
      <c r="K6" s="147">
        <v>184629.27799999996</v>
      </c>
      <c r="L6" s="247">
        <f>J6/J8</f>
        <v>0.6211416939493849</v>
      </c>
      <c r="M6" s="246">
        <f>K6/K8</f>
        <v>0.62552654350768921</v>
      </c>
      <c r="N6" s="102">
        <f>(K6-J6)/J6</f>
        <v>-1.0681869785677846E-2</v>
      </c>
      <c r="P6" s="27">
        <f t="shared" ref="P6:Q8" si="0">(J6/D6)*10</f>
        <v>4.6705798984085058</v>
      </c>
      <c r="Q6" s="152">
        <f>(K6/E6)*10</f>
        <v>4.6708627266201397</v>
      </c>
      <c r="R6" s="102">
        <f t="shared" ref="R6:R8" si="1">(Q6-P6)/P6</f>
        <v>6.0555266751824045E-5</v>
      </c>
    </row>
    <row r="7" spans="1:18" ht="24" customHeight="1" thickBot="1">
      <c r="A7" s="161" t="s">
        <v>21</v>
      </c>
      <c r="B7" s="1"/>
      <c r="C7" s="1"/>
      <c r="D7" s="117">
        <v>133192.2900000001</v>
      </c>
      <c r="E7" s="140">
        <v>135172.11999999985</v>
      </c>
      <c r="F7" s="247">
        <f>D7/D8</f>
        <v>0.25000282489513082</v>
      </c>
      <c r="G7" s="215">
        <f>E7/E8</f>
        <v>0.25482495673916028</v>
      </c>
      <c r="H7" s="55">
        <f t="shared" ref="H7:H8" si="2">(E7-D7)/D7</f>
        <v>1.4864448985746494E-2</v>
      </c>
      <c r="J7" s="196">
        <v>113828.42699999998</v>
      </c>
      <c r="K7" s="142">
        <v>110528.90499999998</v>
      </c>
      <c r="L7" s="247">
        <f>J7/J8</f>
        <v>0.3788583060506151</v>
      </c>
      <c r="M7" s="215">
        <f>K7/K8</f>
        <v>0.37447345649231079</v>
      </c>
      <c r="N7" s="55">
        <f t="shared" ref="N7:N8" si="3">(K7-J7)/J7</f>
        <v>-2.8986801337419849E-2</v>
      </c>
      <c r="P7" s="27">
        <f t="shared" si="0"/>
        <v>8.5461723797976514</v>
      </c>
      <c r="Q7" s="152">
        <f t="shared" si="0"/>
        <v>8.1769010503053519</v>
      </c>
      <c r="R7" s="55">
        <f t="shared" si="1"/>
        <v>-4.3208972751968153E-2</v>
      </c>
    </row>
    <row r="8" spans="1:18" ht="26.25" customHeight="1" thickBot="1">
      <c r="A8" s="12" t="s">
        <v>12</v>
      </c>
      <c r="B8" s="162"/>
      <c r="C8" s="162"/>
      <c r="D8" s="163">
        <v>532763.14000000013</v>
      </c>
      <c r="E8" s="145">
        <v>530450.86999999965</v>
      </c>
      <c r="F8" s="243">
        <f>SUM(F6:F7)</f>
        <v>0.99999999999999989</v>
      </c>
      <c r="G8" s="244">
        <f>SUM(G6:G7)</f>
        <v>1</v>
      </c>
      <c r="H8" s="57">
        <f t="shared" si="2"/>
        <v>-4.3401463547205685E-3</v>
      </c>
      <c r="I8" s="1"/>
      <c r="J8" s="17">
        <v>300451.185</v>
      </c>
      <c r="K8" s="145">
        <v>295158.18299999996</v>
      </c>
      <c r="L8" s="243">
        <f>SUM(L6:L7)</f>
        <v>1</v>
      </c>
      <c r="M8" s="244">
        <f>SUM(M6:M7)</f>
        <v>1</v>
      </c>
      <c r="N8" s="57">
        <f t="shared" si="3"/>
        <v>-1.7616845145743184E-2</v>
      </c>
      <c r="O8" s="1"/>
      <c r="P8" s="29">
        <f t="shared" si="0"/>
        <v>5.6394889668981216</v>
      </c>
      <c r="Q8" s="146">
        <f t="shared" si="0"/>
        <v>5.564288790779063</v>
      </c>
      <c r="R8" s="57">
        <f t="shared" si="1"/>
        <v>-1.3334572788502294E-2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9EAD843F-764B-4F2A-A342-098B62617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1" id="{0F31C511-7209-432D-A116-1A3A5EE4E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3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zoomScaleNormal="100" workbookViewId="0">
      <selection activeCell="H96" sqref="H96:I96"/>
    </sheetView>
  </sheetViews>
  <sheetFormatPr defaultRowHeight="1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129</v>
      </c>
    </row>
    <row r="3" spans="1:16" ht="8.25" customHeight="1" thickBot="1"/>
    <row r="4" spans="1:16">
      <c r="A4" s="464" t="s">
        <v>3</v>
      </c>
      <c r="B4" s="458" t="s">
        <v>1</v>
      </c>
      <c r="C4" s="451"/>
      <c r="D4" s="458" t="s">
        <v>102</v>
      </c>
      <c r="E4" s="451"/>
      <c r="F4" s="130" t="s">
        <v>0</v>
      </c>
      <c r="H4" s="467" t="s">
        <v>19</v>
      </c>
      <c r="I4" s="468"/>
      <c r="J4" s="458" t="s">
        <v>102</v>
      </c>
      <c r="K4" s="456"/>
      <c r="L4" s="130" t="s">
        <v>0</v>
      </c>
      <c r="N4" s="450" t="s">
        <v>22</v>
      </c>
      <c r="O4" s="451"/>
      <c r="P4" s="130" t="s">
        <v>0</v>
      </c>
    </row>
    <row r="5" spans="1:16">
      <c r="A5" s="465"/>
      <c r="B5" s="459" t="s">
        <v>198</v>
      </c>
      <c r="C5" s="453"/>
      <c r="D5" s="459" t="str">
        <f>B5</f>
        <v>jan-dez</v>
      </c>
      <c r="E5" s="453"/>
      <c r="F5" s="131" t="s">
        <v>142</v>
      </c>
      <c r="H5" s="448" t="str">
        <f>B5</f>
        <v>jan-dez</v>
      </c>
      <c r="I5" s="453"/>
      <c r="J5" s="459" t="str">
        <f>B5</f>
        <v>jan-dez</v>
      </c>
      <c r="K5" s="449"/>
      <c r="L5" s="131" t="str">
        <f>F5</f>
        <v>2025/2024</v>
      </c>
      <c r="N5" s="448" t="str">
        <f>B5</f>
        <v>jan-dez</v>
      </c>
      <c r="O5" s="449"/>
      <c r="P5" s="131" t="str">
        <f>F5</f>
        <v>2025/2024</v>
      </c>
    </row>
    <row r="6" spans="1:16" ht="19.5" customHeight="1" thickBot="1">
      <c r="A6" s="466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>
      <c r="A7" s="8" t="s">
        <v>145</v>
      </c>
      <c r="B7" s="39">
        <v>160180.51</v>
      </c>
      <c r="C7" s="147">
        <v>159690.93</v>
      </c>
      <c r="D7" s="247">
        <f>B7/$B$33</f>
        <v>0.30065989550253047</v>
      </c>
      <c r="E7" s="246">
        <f>C7/$C$33</f>
        <v>0.30104754093437536</v>
      </c>
      <c r="F7" s="52">
        <f>(C7-B7)/B7</f>
        <v>-3.0564267775150438E-3</v>
      </c>
      <c r="H7" s="39">
        <v>68833</v>
      </c>
      <c r="I7" s="147">
        <v>69006.107999999993</v>
      </c>
      <c r="J7" s="247">
        <f>H7/$H$33</f>
        <v>0.22909878022281732</v>
      </c>
      <c r="K7" s="246">
        <f>I7/$I$33</f>
        <v>0.23379364684596937</v>
      </c>
      <c r="L7" s="52">
        <f>(I7-H7)/H7</f>
        <v>2.5148983772317478E-3</v>
      </c>
      <c r="N7" s="27">
        <f t="shared" ref="N7:N33" si="0">(H7/B7)*10</f>
        <v>4.2972144363880469</v>
      </c>
      <c r="O7" s="151">
        <f t="shared" ref="O7:O33" si="1">(I7/C7)*10</f>
        <v>4.3212290140711183</v>
      </c>
      <c r="P7" s="61">
        <f>(O7-N7)/N7</f>
        <v>5.588405707595178E-3</v>
      </c>
    </row>
    <row r="8" spans="1:16" ht="20.100000000000001" customHeight="1">
      <c r="A8" s="8" t="s">
        <v>148</v>
      </c>
      <c r="B8" s="19">
        <v>53784.469999999994</v>
      </c>
      <c r="C8" s="140">
        <v>57790.94999999999</v>
      </c>
      <c r="D8" s="247">
        <f t="shared" ref="D8:D32" si="2">B8/$B$33</f>
        <v>0.10095381223258049</v>
      </c>
      <c r="E8" s="215">
        <f t="shared" ref="E8:E32" si="3">C8/$C$33</f>
        <v>0.108946847424343</v>
      </c>
      <c r="F8" s="52">
        <f t="shared" ref="F8:F33" si="4">(C8-B8)/B8</f>
        <v>7.4491391288228667E-2</v>
      </c>
      <c r="H8" s="19">
        <v>33495.219999999994</v>
      </c>
      <c r="I8" s="140">
        <v>36310.683999999994</v>
      </c>
      <c r="J8" s="247">
        <f t="shared" ref="J8:J32" si="5">H8/$H$33</f>
        <v>0.1114830683726543</v>
      </c>
      <c r="K8" s="215">
        <f t="shared" ref="K8:K32" si="6">I8/$I$33</f>
        <v>0.12302109882550673</v>
      </c>
      <c r="L8" s="52">
        <f t="shared" ref="L8:L33" si="7">(I8-H8)/H8</f>
        <v>8.4055695111123332E-2</v>
      </c>
      <c r="M8" s="1"/>
      <c r="N8" s="27">
        <f t="shared" si="0"/>
        <v>6.2276750147393845</v>
      </c>
      <c r="O8" s="152">
        <f t="shared" si="1"/>
        <v>6.2831090335078423</v>
      </c>
      <c r="P8" s="52">
        <f t="shared" ref="P8:P71" si="8">(O8-N8)/N8</f>
        <v>8.9012382048291074E-3</v>
      </c>
    </row>
    <row r="9" spans="1:16" ht="20.100000000000001" customHeight="1">
      <c r="A9" s="8" t="s">
        <v>151</v>
      </c>
      <c r="B9" s="19">
        <v>73364.100000000006</v>
      </c>
      <c r="C9" s="140">
        <v>77442.669999999984</v>
      </c>
      <c r="D9" s="247">
        <f t="shared" si="2"/>
        <v>0.1377049095401007</v>
      </c>
      <c r="E9" s="215">
        <f t="shared" si="3"/>
        <v>0.14599404842148719</v>
      </c>
      <c r="F9" s="52">
        <f t="shared" si="4"/>
        <v>5.5593539619513868E-2</v>
      </c>
      <c r="H9" s="19">
        <v>33481.539000000004</v>
      </c>
      <c r="I9" s="140">
        <v>35124.5</v>
      </c>
      <c r="J9" s="247">
        <f t="shared" si="5"/>
        <v>0.11143753352146046</v>
      </c>
      <c r="K9" s="215">
        <f t="shared" si="6"/>
        <v>0.11900229105286234</v>
      </c>
      <c r="L9" s="52">
        <f t="shared" si="7"/>
        <v>4.9070653532383789E-2</v>
      </c>
      <c r="N9" s="27">
        <f t="shared" si="0"/>
        <v>4.5637497086449645</v>
      </c>
      <c r="O9" s="152">
        <f t="shared" si="1"/>
        <v>4.5355486839490435</v>
      </c>
      <c r="P9" s="52">
        <f t="shared" si="8"/>
        <v>-6.1793539296207921E-3</v>
      </c>
    </row>
    <row r="10" spans="1:16" ht="20.100000000000001" customHeight="1">
      <c r="A10" s="8" t="s">
        <v>146</v>
      </c>
      <c r="B10" s="19">
        <v>30848.6</v>
      </c>
      <c r="C10" s="140">
        <v>29053.77</v>
      </c>
      <c r="D10" s="247">
        <f t="shared" si="2"/>
        <v>5.7903029853003718E-2</v>
      </c>
      <c r="E10" s="215">
        <f t="shared" si="3"/>
        <v>5.4771839661607126E-2</v>
      </c>
      <c r="F10" s="52">
        <f t="shared" si="4"/>
        <v>-5.8181894802357262E-2</v>
      </c>
      <c r="H10" s="19">
        <v>34780.296999999999</v>
      </c>
      <c r="I10" s="140">
        <v>29420.064999999995</v>
      </c>
      <c r="J10" s="247">
        <f t="shared" si="5"/>
        <v>0.11576022574182895</v>
      </c>
      <c r="K10" s="215">
        <f t="shared" si="6"/>
        <v>9.9675586497291857E-2</v>
      </c>
      <c r="L10" s="52">
        <f t="shared" si="7"/>
        <v>-0.15411691280267112</v>
      </c>
      <c r="N10" s="27">
        <f t="shared" si="0"/>
        <v>11.274513916352769</v>
      </c>
      <c r="O10" s="152">
        <f t="shared" si="1"/>
        <v>10.126074860508634</v>
      </c>
      <c r="P10" s="52">
        <f t="shared" si="8"/>
        <v>-0.10186151388561565</v>
      </c>
    </row>
    <row r="11" spans="1:16" ht="20.25" customHeight="1">
      <c r="A11" s="8" t="s">
        <v>153</v>
      </c>
      <c r="B11" s="19">
        <v>65716.78</v>
      </c>
      <c r="C11" s="140">
        <v>63546.570000000007</v>
      </c>
      <c r="D11" s="247">
        <f t="shared" si="2"/>
        <v>0.12335083842324376</v>
      </c>
      <c r="E11" s="215">
        <f t="shared" si="3"/>
        <v>0.11979727736142656</v>
      </c>
      <c r="F11" s="52">
        <f t="shared" si="4"/>
        <v>-3.3023681318530701E-2</v>
      </c>
      <c r="H11" s="19">
        <v>28130.548999999999</v>
      </c>
      <c r="I11" s="140">
        <v>27397.13</v>
      </c>
      <c r="J11" s="247">
        <f t="shared" si="5"/>
        <v>9.3627685309345704E-2</v>
      </c>
      <c r="K11" s="215">
        <f t="shared" si="6"/>
        <v>9.2821854781508811E-2</v>
      </c>
      <c r="L11" s="52">
        <f t="shared" si="7"/>
        <v>-2.6071976057061599E-2</v>
      </c>
      <c r="N11" s="27">
        <f t="shared" si="0"/>
        <v>4.2805732417199991</v>
      </c>
      <c r="O11" s="152">
        <f t="shared" si="1"/>
        <v>4.3113467807939907</v>
      </c>
      <c r="P11" s="52">
        <f t="shared" si="8"/>
        <v>7.1891163487314454E-3</v>
      </c>
    </row>
    <row r="12" spans="1:16" ht="20.100000000000001" customHeight="1">
      <c r="A12" s="8" t="s">
        <v>159</v>
      </c>
      <c r="B12" s="19">
        <v>23924.42</v>
      </c>
      <c r="C12" s="140">
        <v>21087.040000000005</v>
      </c>
      <c r="D12" s="247">
        <f t="shared" si="2"/>
        <v>4.4906297383861801E-2</v>
      </c>
      <c r="E12" s="215">
        <f t="shared" si="3"/>
        <v>3.9753050079831161E-2</v>
      </c>
      <c r="F12" s="52">
        <f t="shared" si="4"/>
        <v>-0.11859765043415865</v>
      </c>
      <c r="H12" s="19">
        <v>18171.816999999999</v>
      </c>
      <c r="I12" s="140">
        <v>15952.856</v>
      </c>
      <c r="J12" s="247">
        <f t="shared" si="5"/>
        <v>6.0481761787692753E-2</v>
      </c>
      <c r="K12" s="215">
        <f t="shared" si="6"/>
        <v>5.4048496429455258E-2</v>
      </c>
      <c r="L12" s="52">
        <f t="shared" si="7"/>
        <v>-0.12211002345004902</v>
      </c>
      <c r="N12" s="27">
        <f t="shared" si="0"/>
        <v>7.5955099433967463</v>
      </c>
      <c r="O12" s="152">
        <f t="shared" si="1"/>
        <v>7.5652419685266379</v>
      </c>
      <c r="P12" s="52">
        <f t="shared" si="8"/>
        <v>-3.984982587827735E-3</v>
      </c>
    </row>
    <row r="13" spans="1:16" ht="20.100000000000001" customHeight="1">
      <c r="A13" s="8" t="s">
        <v>152</v>
      </c>
      <c r="B13" s="19">
        <v>32879.040000000001</v>
      </c>
      <c r="C13" s="140">
        <v>30811.190000000006</v>
      </c>
      <c r="D13" s="247">
        <f t="shared" si="2"/>
        <v>6.1714179400624451E-2</v>
      </c>
      <c r="E13" s="215">
        <f t="shared" si="3"/>
        <v>5.8084908033047458E-2</v>
      </c>
      <c r="F13" s="52">
        <f t="shared" si="4"/>
        <v>-6.2892651366949728E-2</v>
      </c>
      <c r="H13" s="19">
        <v>14541.558999999999</v>
      </c>
      <c r="I13" s="140">
        <v>13947.746999999999</v>
      </c>
      <c r="J13" s="247">
        <f t="shared" si="5"/>
        <v>4.8399073546672833E-2</v>
      </c>
      <c r="K13" s="215">
        <f t="shared" si="6"/>
        <v>4.7255159447840894E-2</v>
      </c>
      <c r="L13" s="52">
        <f t="shared" si="7"/>
        <v>-4.0835511515649729E-2</v>
      </c>
      <c r="N13" s="27">
        <f t="shared" si="0"/>
        <v>4.4227443988632267</v>
      </c>
      <c r="O13" s="152">
        <f t="shared" si="1"/>
        <v>4.5268446301489806</v>
      </c>
      <c r="P13" s="52">
        <f t="shared" si="8"/>
        <v>2.3537473997482364E-2</v>
      </c>
    </row>
    <row r="14" spans="1:16" ht="20.100000000000001" customHeight="1">
      <c r="A14" s="8" t="s">
        <v>150</v>
      </c>
      <c r="B14" s="19">
        <v>10287.48</v>
      </c>
      <c r="C14" s="140">
        <v>10282.239999999998</v>
      </c>
      <c r="D14" s="247">
        <f t="shared" si="2"/>
        <v>1.9309669208721909E-2</v>
      </c>
      <c r="E14" s="215">
        <f t="shared" si="3"/>
        <v>1.938396292949807E-2</v>
      </c>
      <c r="F14" s="52">
        <f t="shared" si="4"/>
        <v>-5.0935700482543844E-4</v>
      </c>
      <c r="H14" s="19">
        <v>9831.3419999999987</v>
      </c>
      <c r="I14" s="140">
        <v>9302.2420000000002</v>
      </c>
      <c r="J14" s="247">
        <f t="shared" si="5"/>
        <v>3.2721927856600073E-2</v>
      </c>
      <c r="K14" s="215">
        <f t="shared" si="6"/>
        <v>3.1516124355596815E-2</v>
      </c>
      <c r="L14" s="52">
        <f t="shared" si="7"/>
        <v>-5.3817678196933706E-2</v>
      </c>
      <c r="N14" s="27">
        <f t="shared" si="0"/>
        <v>9.5566086155210019</v>
      </c>
      <c r="O14" s="152">
        <f t="shared" si="1"/>
        <v>9.0469022314203933</v>
      </c>
      <c r="P14" s="52">
        <f t="shared" si="8"/>
        <v>-5.3335487996525086E-2</v>
      </c>
    </row>
    <row r="15" spans="1:16" ht="20.100000000000001" customHeight="1">
      <c r="A15" s="8" t="s">
        <v>160</v>
      </c>
      <c r="B15" s="19">
        <v>2586.83</v>
      </c>
      <c r="C15" s="140">
        <v>2461.65</v>
      </c>
      <c r="D15" s="247">
        <f t="shared" si="2"/>
        <v>4.8554973228816089E-3</v>
      </c>
      <c r="E15" s="215">
        <f t="shared" si="3"/>
        <v>4.640674828189085E-3</v>
      </c>
      <c r="F15" s="52">
        <f t="shared" si="4"/>
        <v>-4.8391274262321003E-2</v>
      </c>
      <c r="H15" s="19">
        <v>8046.3330000000005</v>
      </c>
      <c r="I15" s="140">
        <v>8034.3140000000003</v>
      </c>
      <c r="J15" s="247">
        <f t="shared" si="5"/>
        <v>2.6780832966260406E-2</v>
      </c>
      <c r="K15" s="215">
        <f t="shared" si="6"/>
        <v>2.7220366782106126E-2</v>
      </c>
      <c r="L15" s="52">
        <f t="shared" si="7"/>
        <v>-1.4937239112525211E-3</v>
      </c>
      <c r="N15" s="27">
        <f t="shared" si="0"/>
        <v>31.104993370263998</v>
      </c>
      <c r="O15" s="152">
        <f t="shared" si="1"/>
        <v>32.637921719172098</v>
      </c>
      <c r="P15" s="52">
        <f t="shared" si="8"/>
        <v>4.9282387900251474E-2</v>
      </c>
    </row>
    <row r="16" spans="1:16" ht="20.100000000000001" customHeight="1">
      <c r="A16" s="8" t="s">
        <v>156</v>
      </c>
      <c r="B16" s="19">
        <v>10534.24</v>
      </c>
      <c r="C16" s="140">
        <v>10528.400000000001</v>
      </c>
      <c r="D16" s="247">
        <f t="shared" si="2"/>
        <v>1.9772839389752075E-2</v>
      </c>
      <c r="E16" s="215">
        <f t="shared" si="3"/>
        <v>1.9848020986373355E-2</v>
      </c>
      <c r="F16" s="52">
        <f t="shared" si="4"/>
        <v>-5.5438266073284134E-4</v>
      </c>
      <c r="H16" s="19">
        <v>5440.518</v>
      </c>
      <c r="I16" s="140">
        <v>5246.2719999999999</v>
      </c>
      <c r="J16" s="247">
        <f t="shared" si="5"/>
        <v>1.8107826733983434E-2</v>
      </c>
      <c r="K16" s="215">
        <f t="shared" si="6"/>
        <v>1.7774441984554433E-2</v>
      </c>
      <c r="L16" s="52">
        <f t="shared" si="7"/>
        <v>-3.5703585577696845E-2</v>
      </c>
      <c r="N16" s="27">
        <f t="shared" si="0"/>
        <v>5.1646041859688028</v>
      </c>
      <c r="O16" s="152">
        <f t="shared" si="1"/>
        <v>4.9829717715892246</v>
      </c>
      <c r="P16" s="52">
        <f t="shared" si="8"/>
        <v>-3.5168699834352689E-2</v>
      </c>
    </row>
    <row r="17" spans="1:16" ht="20.100000000000001" customHeight="1">
      <c r="A17" s="8" t="s">
        <v>157</v>
      </c>
      <c r="B17" s="19">
        <v>6842.2599999999993</v>
      </c>
      <c r="C17" s="140">
        <v>5917.5</v>
      </c>
      <c r="D17" s="247">
        <f t="shared" si="2"/>
        <v>1.2842968077708978E-2</v>
      </c>
      <c r="E17" s="215">
        <f t="shared" si="3"/>
        <v>1.1155604288103065E-2</v>
      </c>
      <c r="F17" s="52">
        <f t="shared" si="4"/>
        <v>-0.13515417420559864</v>
      </c>
      <c r="H17" s="19">
        <v>4412.9750000000004</v>
      </c>
      <c r="I17" s="140">
        <v>3968.9000000000005</v>
      </c>
      <c r="J17" s="247">
        <f t="shared" si="5"/>
        <v>1.4687826909386302E-2</v>
      </c>
      <c r="K17" s="215">
        <f t="shared" si="6"/>
        <v>1.344668800864654E-2</v>
      </c>
      <c r="L17" s="52">
        <f t="shared" si="7"/>
        <v>-0.10062939400291182</v>
      </c>
      <c r="N17" s="27">
        <f t="shared" si="0"/>
        <v>6.4495868324208683</v>
      </c>
      <c r="O17" s="152">
        <f t="shared" si="1"/>
        <v>6.7070553443177028</v>
      </c>
      <c r="P17" s="52">
        <f t="shared" si="8"/>
        <v>3.9920155908683697E-2</v>
      </c>
    </row>
    <row r="18" spans="1:16" ht="20.100000000000001" customHeight="1">
      <c r="A18" s="8" t="s">
        <v>164</v>
      </c>
      <c r="B18" s="19">
        <v>5520.3200000000006</v>
      </c>
      <c r="C18" s="140">
        <v>6317.09</v>
      </c>
      <c r="D18" s="247">
        <f t="shared" si="2"/>
        <v>1.0361677799256157E-2</v>
      </c>
      <c r="E18" s="215">
        <f t="shared" si="3"/>
        <v>1.1908906851260328E-2</v>
      </c>
      <c r="F18" s="52">
        <f t="shared" si="4"/>
        <v>0.14433402411454399</v>
      </c>
      <c r="H18" s="19">
        <v>3019.1879999999992</v>
      </c>
      <c r="I18" s="140">
        <v>3484.4250000000002</v>
      </c>
      <c r="J18" s="247">
        <f t="shared" si="5"/>
        <v>1.0048847036499458E-2</v>
      </c>
      <c r="K18" s="215">
        <f t="shared" si="6"/>
        <v>1.1805280018274135E-2</v>
      </c>
      <c r="L18" s="52">
        <f t="shared" si="7"/>
        <v>0.15409341849530439</v>
      </c>
      <c r="N18" s="27">
        <f t="shared" si="0"/>
        <v>5.469226421656713</v>
      </c>
      <c r="O18" s="152">
        <f t="shared" si="1"/>
        <v>5.5158704403451591</v>
      </c>
      <c r="P18" s="52">
        <f t="shared" si="8"/>
        <v>8.528449014973646E-3</v>
      </c>
    </row>
    <row r="19" spans="1:16" ht="20.100000000000001" customHeight="1">
      <c r="A19" s="8" t="s">
        <v>179</v>
      </c>
      <c r="B19" s="19">
        <v>2823.8500000000004</v>
      </c>
      <c r="C19" s="140">
        <v>3195.5900000000006</v>
      </c>
      <c r="D19" s="247">
        <f t="shared" si="2"/>
        <v>5.3003854583483388E-3</v>
      </c>
      <c r="E19" s="215">
        <f t="shared" si="3"/>
        <v>6.024290241997343E-3</v>
      </c>
      <c r="F19" s="52">
        <f t="shared" si="4"/>
        <v>0.13164296970448153</v>
      </c>
      <c r="H19" s="19">
        <v>2859.0120000000002</v>
      </c>
      <c r="I19" s="140">
        <v>3458.6550000000007</v>
      </c>
      <c r="J19" s="247">
        <f t="shared" si="5"/>
        <v>9.5157288196417045E-3</v>
      </c>
      <c r="K19" s="215">
        <f t="shared" si="6"/>
        <v>1.1717970902402531E-2</v>
      </c>
      <c r="L19" s="52">
        <f t="shared" si="7"/>
        <v>0.20973783950539573</v>
      </c>
      <c r="N19" s="27">
        <f t="shared" si="0"/>
        <v>10.124517945358287</v>
      </c>
      <c r="O19" s="152">
        <f t="shared" si="1"/>
        <v>10.823212614884888</v>
      </c>
      <c r="P19" s="52">
        <f t="shared" si="8"/>
        <v>6.9010166538045037E-2</v>
      </c>
    </row>
    <row r="20" spans="1:16" ht="20.100000000000001" customHeight="1">
      <c r="A20" s="8" t="s">
        <v>147</v>
      </c>
      <c r="B20" s="19">
        <v>5785.2200000000012</v>
      </c>
      <c r="C20" s="140">
        <v>5479.8900000000012</v>
      </c>
      <c r="D20" s="247">
        <f t="shared" si="2"/>
        <v>1.0858896882393179E-2</v>
      </c>
      <c r="E20" s="215">
        <f t="shared" si="3"/>
        <v>1.0330626849570446E-2</v>
      </c>
      <c r="F20" s="52">
        <f t="shared" si="4"/>
        <v>-5.2777595320489083E-2</v>
      </c>
      <c r="H20" s="19">
        <v>3115.7040000000002</v>
      </c>
      <c r="I20" s="140">
        <v>3283.453</v>
      </c>
      <c r="J20" s="247">
        <f t="shared" si="5"/>
        <v>1.03700839123001E-2</v>
      </c>
      <c r="K20" s="215">
        <f t="shared" si="6"/>
        <v>1.1124384106945124E-2</v>
      </c>
      <c r="L20" s="52">
        <f t="shared" si="7"/>
        <v>5.3839838444216713E-2</v>
      </c>
      <c r="N20" s="27">
        <f t="shared" si="0"/>
        <v>5.3856275128690001</v>
      </c>
      <c r="O20" s="152">
        <f t="shared" si="1"/>
        <v>5.9918228285604256</v>
      </c>
      <c r="P20" s="52">
        <f t="shared" si="8"/>
        <v>0.112557972908991</v>
      </c>
    </row>
    <row r="21" spans="1:16" ht="20.100000000000001" customHeight="1">
      <c r="A21" s="8" t="s">
        <v>154</v>
      </c>
      <c r="B21" s="19">
        <v>8261.74</v>
      </c>
      <c r="C21" s="140">
        <v>7997.4</v>
      </c>
      <c r="D21" s="247">
        <f t="shared" si="2"/>
        <v>1.5507341592738566E-2</v>
      </c>
      <c r="E21" s="215">
        <f t="shared" si="3"/>
        <v>1.5076608320012749E-2</v>
      </c>
      <c r="F21" s="52">
        <f t="shared" si="4"/>
        <v>-3.1995681297160183E-2</v>
      </c>
      <c r="H21" s="19">
        <v>3130.7069999999999</v>
      </c>
      <c r="I21" s="140">
        <v>3033.5379999999996</v>
      </c>
      <c r="J21" s="247">
        <f t="shared" si="5"/>
        <v>1.0420018812706634E-2</v>
      </c>
      <c r="K21" s="215">
        <f t="shared" si="6"/>
        <v>1.0277668635736249E-2</v>
      </c>
      <c r="L21" s="52">
        <f t="shared" si="7"/>
        <v>-3.1037398261798479E-2</v>
      </c>
      <c r="N21" s="27">
        <f t="shared" si="0"/>
        <v>3.7894039270177955</v>
      </c>
      <c r="O21" s="152">
        <f t="shared" si="1"/>
        <v>3.7931552754645255</v>
      </c>
      <c r="P21" s="52">
        <f t="shared" si="8"/>
        <v>9.8995739672498562E-4</v>
      </c>
    </row>
    <row r="22" spans="1:16" ht="20.100000000000001" customHeight="1">
      <c r="A22" s="8" t="s">
        <v>230</v>
      </c>
      <c r="B22" s="19">
        <v>1043.3100000000002</v>
      </c>
      <c r="C22" s="140">
        <v>1519.69</v>
      </c>
      <c r="D22" s="247">
        <f t="shared" si="2"/>
        <v>1.9582998928942422E-3</v>
      </c>
      <c r="E22" s="215">
        <f t="shared" si="3"/>
        <v>2.8649024555280687E-3</v>
      </c>
      <c r="F22" s="52">
        <f t="shared" si="4"/>
        <v>0.45660446080263756</v>
      </c>
      <c r="H22" s="19">
        <v>1477.1189999999999</v>
      </c>
      <c r="I22" s="140">
        <v>2191.3879999999999</v>
      </c>
      <c r="J22" s="247">
        <f t="shared" si="5"/>
        <v>4.9163360763579628E-3</v>
      </c>
      <c r="K22" s="215">
        <f t="shared" si="6"/>
        <v>7.4244528060399403E-3</v>
      </c>
      <c r="L22" s="52">
        <f t="shared" si="7"/>
        <v>0.48355548875886101</v>
      </c>
      <c r="N22" s="27">
        <f t="shared" si="0"/>
        <v>14.158006728584983</v>
      </c>
      <c r="O22" s="152">
        <f t="shared" si="1"/>
        <v>14.419967230158781</v>
      </c>
      <c r="P22" s="52">
        <f t="shared" si="8"/>
        <v>1.8502639996977835E-2</v>
      </c>
    </row>
    <row r="23" spans="1:16" ht="20.100000000000001" customHeight="1">
      <c r="A23" s="8" t="s">
        <v>161</v>
      </c>
      <c r="B23" s="19">
        <v>2106.4100000000003</v>
      </c>
      <c r="C23" s="140">
        <v>1990.67</v>
      </c>
      <c r="D23" s="247">
        <f t="shared" si="2"/>
        <v>3.9537457490020807E-3</v>
      </c>
      <c r="E23" s="215">
        <f t="shared" si="3"/>
        <v>3.7527886418585771E-3</v>
      </c>
      <c r="F23" s="52">
        <f t="shared" si="4"/>
        <v>-5.4946567857159914E-2</v>
      </c>
      <c r="H23" s="19">
        <v>2367.6469999999999</v>
      </c>
      <c r="I23" s="140">
        <v>2163.8470000000002</v>
      </c>
      <c r="J23" s="247">
        <f t="shared" si="5"/>
        <v>7.8803050818388384E-3</v>
      </c>
      <c r="K23" s="215">
        <f t="shared" si="6"/>
        <v>7.3311435177116557E-3</v>
      </c>
      <c r="L23" s="52">
        <f t="shared" si="7"/>
        <v>-8.6077020772099777E-2</v>
      </c>
      <c r="N23" s="27">
        <f t="shared" si="0"/>
        <v>11.240200150967759</v>
      </c>
      <c r="O23" s="152">
        <f t="shared" si="1"/>
        <v>10.869943285426515</v>
      </c>
      <c r="P23" s="52">
        <f t="shared" si="8"/>
        <v>-3.2940415701526907E-2</v>
      </c>
    </row>
    <row r="24" spans="1:16" ht="20.100000000000001" customHeight="1">
      <c r="A24" s="8" t="s">
        <v>167</v>
      </c>
      <c r="B24" s="19">
        <v>3151.59</v>
      </c>
      <c r="C24" s="140">
        <v>2716.85</v>
      </c>
      <c r="D24" s="247">
        <f t="shared" si="2"/>
        <v>5.9155556444839639E-3</v>
      </c>
      <c r="E24" s="215">
        <f t="shared" si="3"/>
        <v>5.1217749911504542E-3</v>
      </c>
      <c r="F24" s="52">
        <f t="shared" si="4"/>
        <v>-0.13794307000593359</v>
      </c>
      <c r="H24" s="19">
        <v>2274.6850000000004</v>
      </c>
      <c r="I24" s="140">
        <v>2017.4980000000003</v>
      </c>
      <c r="J24" s="247">
        <f t="shared" si="5"/>
        <v>7.570897082665862E-3</v>
      </c>
      <c r="K24" s="215">
        <f t="shared" si="6"/>
        <v>6.8353110847006416E-3</v>
      </c>
      <c r="L24" s="52">
        <f t="shared" si="7"/>
        <v>-0.11306488590727951</v>
      </c>
      <c r="N24" s="27">
        <f t="shared" si="0"/>
        <v>7.2175790632664789</v>
      </c>
      <c r="O24" s="152">
        <f t="shared" si="1"/>
        <v>7.425871873677238</v>
      </c>
      <c r="P24" s="52">
        <f t="shared" si="8"/>
        <v>2.8859096462254957E-2</v>
      </c>
    </row>
    <row r="25" spans="1:16" ht="20.100000000000001" customHeight="1">
      <c r="A25" s="8" t="s">
        <v>158</v>
      </c>
      <c r="B25" s="19">
        <v>3013.5499999999997</v>
      </c>
      <c r="C25" s="140">
        <v>3170.3</v>
      </c>
      <c r="D25" s="247">
        <f t="shared" si="2"/>
        <v>5.656453635287155E-3</v>
      </c>
      <c r="E25" s="215">
        <f t="shared" si="3"/>
        <v>5.9766138191082634E-3</v>
      </c>
      <c r="F25" s="52">
        <f t="shared" si="4"/>
        <v>5.2015065288447335E-2</v>
      </c>
      <c r="H25" s="19">
        <v>1787.848</v>
      </c>
      <c r="I25" s="140">
        <v>1999.9189999999999</v>
      </c>
      <c r="J25" s="247">
        <f t="shared" si="5"/>
        <v>5.950544012665487E-3</v>
      </c>
      <c r="K25" s="215">
        <f t="shared" si="6"/>
        <v>6.7757531899428998E-3</v>
      </c>
      <c r="L25" s="52">
        <f t="shared" si="7"/>
        <v>0.11861802569345935</v>
      </c>
      <c r="N25" s="27">
        <f t="shared" si="0"/>
        <v>5.932697317117686</v>
      </c>
      <c r="O25" s="152">
        <f t="shared" si="1"/>
        <v>6.3082957448821873</v>
      </c>
      <c r="P25" s="52">
        <f t="shared" si="8"/>
        <v>6.3309892227399231E-2</v>
      </c>
    </row>
    <row r="26" spans="1:16" ht="20.100000000000001" customHeight="1">
      <c r="A26" s="8" t="s">
        <v>172</v>
      </c>
      <c r="B26" s="19">
        <v>2755.86</v>
      </c>
      <c r="C26" s="140">
        <v>3291.19</v>
      </c>
      <c r="D26" s="247">
        <f t="shared" si="2"/>
        <v>5.1727677706832351E-3</v>
      </c>
      <c r="E26" s="215">
        <f t="shared" si="3"/>
        <v>6.2045142842352217E-3</v>
      </c>
      <c r="F26" s="52">
        <f t="shared" si="4"/>
        <v>0.19425152221085248</v>
      </c>
      <c r="H26" s="19">
        <v>1562.7249999999999</v>
      </c>
      <c r="I26" s="140">
        <v>1747.943</v>
      </c>
      <c r="J26" s="247">
        <f t="shared" si="5"/>
        <v>5.201260897007281E-3</v>
      </c>
      <c r="K26" s="215">
        <f t="shared" si="6"/>
        <v>5.9220550222725829E-3</v>
      </c>
      <c r="L26" s="52">
        <f t="shared" si="7"/>
        <v>0.11852245276680164</v>
      </c>
      <c r="N26" s="27">
        <f t="shared" si="0"/>
        <v>5.6705529308455427</v>
      </c>
      <c r="O26" s="152">
        <f t="shared" si="1"/>
        <v>5.3109756653368532</v>
      </c>
      <c r="P26" s="52">
        <f t="shared" si="8"/>
        <v>-6.341132335662239E-2</v>
      </c>
    </row>
    <row r="27" spans="1:16" ht="20.100000000000001" customHeight="1">
      <c r="A27" s="8" t="s">
        <v>155</v>
      </c>
      <c r="B27" s="19">
        <v>3042.82</v>
      </c>
      <c r="C27" s="140">
        <v>3532.34</v>
      </c>
      <c r="D27" s="247">
        <f t="shared" si="2"/>
        <v>5.7113936223140366E-3</v>
      </c>
      <c r="E27" s="215">
        <f t="shared" si="3"/>
        <v>6.6591275455915476E-3</v>
      </c>
      <c r="F27" s="52">
        <f t="shared" si="4"/>
        <v>0.16087708112868981</v>
      </c>
      <c r="H27" s="19">
        <v>2454.5729999999999</v>
      </c>
      <c r="I27" s="140">
        <v>1727.75</v>
      </c>
      <c r="J27" s="247">
        <f t="shared" si="5"/>
        <v>8.1696232950454195E-3</v>
      </c>
      <c r="K27" s="215">
        <f t="shared" si="6"/>
        <v>5.853640859416729E-3</v>
      </c>
      <c r="L27" s="52">
        <f t="shared" si="7"/>
        <v>-0.29610975106464543</v>
      </c>
      <c r="N27" s="27">
        <f t="shared" ref="N27" si="9">(H27/B27)*10</f>
        <v>8.0667702986045828</v>
      </c>
      <c r="O27" s="152">
        <f t="shared" ref="O27" si="10">(I27/C27)*10</f>
        <v>4.8912335732120917</v>
      </c>
      <c r="P27" s="52">
        <f t="shared" ref="P27" si="11">(O27-N27)/N27</f>
        <v>-0.39365652024848236</v>
      </c>
    </row>
    <row r="28" spans="1:16" ht="20.100000000000001" customHeight="1">
      <c r="A28" s="8" t="s">
        <v>162</v>
      </c>
      <c r="B28" s="19">
        <v>2402.79</v>
      </c>
      <c r="C28" s="140">
        <v>2259.58</v>
      </c>
      <c r="D28" s="247">
        <f t="shared" si="2"/>
        <v>4.5100530040422838E-3</v>
      </c>
      <c r="E28" s="215">
        <f t="shared" si="3"/>
        <v>4.2597347422580348E-3</v>
      </c>
      <c r="F28" s="52">
        <f t="shared" si="4"/>
        <v>-5.9601546535485848E-2</v>
      </c>
      <c r="H28" s="19">
        <v>1481.81</v>
      </c>
      <c r="I28" s="140">
        <v>1371.4270000000004</v>
      </c>
      <c r="J28" s="247">
        <f t="shared" si="5"/>
        <v>4.9319492615747234E-3</v>
      </c>
      <c r="K28" s="215">
        <f t="shared" si="6"/>
        <v>4.64641361476331E-3</v>
      </c>
      <c r="L28" s="52">
        <f t="shared" si="7"/>
        <v>-7.4492006397581065E-2</v>
      </c>
      <c r="N28" s="27">
        <f t="shared" si="0"/>
        <v>6.1670391503210853</v>
      </c>
      <c r="O28" s="152">
        <f t="shared" si="1"/>
        <v>6.0693890014958551</v>
      </c>
      <c r="P28" s="52">
        <f t="shared" si="8"/>
        <v>-1.583420283948514E-2</v>
      </c>
    </row>
    <row r="29" spans="1:16" ht="20.100000000000001" customHeight="1">
      <c r="A29" s="8" t="s">
        <v>175</v>
      </c>
      <c r="B29" s="19">
        <v>2677.43</v>
      </c>
      <c r="C29" s="140">
        <v>1601.06</v>
      </c>
      <c r="D29" s="247">
        <f t="shared" si="2"/>
        <v>5.0255541327427411E-3</v>
      </c>
      <c r="E29" s="215">
        <f t="shared" si="3"/>
        <v>3.0183002621901635E-3</v>
      </c>
      <c r="F29" s="52">
        <f>(C29-B29)/B29</f>
        <v>-0.40201611246605884</v>
      </c>
      <c r="H29" s="19">
        <v>1476.6339999999998</v>
      </c>
      <c r="I29" s="140">
        <v>1024.2939999999999</v>
      </c>
      <c r="J29" s="247">
        <f t="shared" si="5"/>
        <v>4.914721837425938E-3</v>
      </c>
      <c r="K29" s="215">
        <f t="shared" si="6"/>
        <v>3.4703222170194754E-3</v>
      </c>
      <c r="L29" s="52">
        <f>(I29-H29)/H29</f>
        <v>-0.30633183307441114</v>
      </c>
      <c r="N29" s="27">
        <f t="shared" si="0"/>
        <v>5.5151171085705322</v>
      </c>
      <c r="O29" s="152">
        <f t="shared" si="1"/>
        <v>6.3975990906024744</v>
      </c>
      <c r="P29" s="52">
        <f>(O29-N29)/N29</f>
        <v>0.1600114675100115</v>
      </c>
    </row>
    <row r="30" spans="1:16" ht="20.100000000000001" customHeight="1">
      <c r="A30" s="8" t="s">
        <v>165</v>
      </c>
      <c r="B30" s="19">
        <v>1368.12</v>
      </c>
      <c r="C30" s="140">
        <v>1317.68</v>
      </c>
      <c r="D30" s="247">
        <f t="shared" si="2"/>
        <v>2.5679704493069846E-3</v>
      </c>
      <c r="E30" s="215">
        <f t="shared" si="3"/>
        <v>2.4840754809205994E-3</v>
      </c>
      <c r="F30" s="52">
        <f>(C30-B30)/B30</f>
        <v>-3.6868110984416447E-2</v>
      </c>
      <c r="H30" s="19">
        <v>948.44700000000012</v>
      </c>
      <c r="I30" s="140">
        <v>904.73699999999997</v>
      </c>
      <c r="J30" s="247">
        <f t="shared" si="5"/>
        <v>3.1567424172415912E-3</v>
      </c>
      <c r="K30" s="215">
        <f t="shared" si="6"/>
        <v>3.0652614499934094E-3</v>
      </c>
      <c r="L30" s="52">
        <f t="shared" ref="L30:L31" si="12">(I30-H30)/H30</f>
        <v>-4.6085864576513126E-2</v>
      </c>
      <c r="N30" s="27">
        <f t="shared" ref="N30:N31" si="13">(H30/B30)*10</f>
        <v>6.9324839926322266</v>
      </c>
      <c r="O30" s="152">
        <f t="shared" ref="O30:O31" si="14">(I30/C30)*10</f>
        <v>6.866135935887316</v>
      </c>
      <c r="P30" s="52">
        <f t="shared" ref="P30:P31" si="15">(O30-N30)/N30</f>
        <v>-9.5706036704051051E-3</v>
      </c>
    </row>
    <row r="31" spans="1:16" ht="20.100000000000001" customHeight="1">
      <c r="A31" s="8" t="s">
        <v>163</v>
      </c>
      <c r="B31" s="19">
        <v>914.69</v>
      </c>
      <c r="C31" s="140">
        <v>890.87</v>
      </c>
      <c r="D31" s="247">
        <f t="shared" si="2"/>
        <v>1.7168792871068372E-3</v>
      </c>
      <c r="E31" s="215">
        <f t="shared" si="3"/>
        <v>1.6794580806324254E-3</v>
      </c>
      <c r="F31" s="52">
        <f t="shared" si="4"/>
        <v>-2.604160972569947E-2</v>
      </c>
      <c r="H31" s="19">
        <v>741.66999999999985</v>
      </c>
      <c r="I31" s="140">
        <v>826.23599999999999</v>
      </c>
      <c r="J31" s="247">
        <f t="shared" si="5"/>
        <v>2.4685208014739572E-3</v>
      </c>
      <c r="K31" s="215">
        <f t="shared" si="6"/>
        <v>2.7992989779314372E-3</v>
      </c>
      <c r="L31" s="52">
        <f t="shared" si="12"/>
        <v>0.11402106057950323</v>
      </c>
      <c r="N31" s="27">
        <f t="shared" si="13"/>
        <v>8.1084301785304298</v>
      </c>
      <c r="O31" s="152">
        <f t="shared" si="14"/>
        <v>9.2744844926869234</v>
      </c>
      <c r="P31" s="52">
        <f t="shared" si="15"/>
        <v>0.14380765308234164</v>
      </c>
    </row>
    <row r="32" spans="1:16" ht="20.100000000000001" customHeight="1" thickBot="1">
      <c r="A32" s="8" t="s">
        <v>17</v>
      </c>
      <c r="B32" s="19">
        <f>B33-SUM(B7:B31)</f>
        <v>16946.710000000196</v>
      </c>
      <c r="C32" s="140">
        <f>C33-SUM(C7:C31)</f>
        <v>16557.759999999835</v>
      </c>
      <c r="D32" s="247">
        <f t="shared" si="2"/>
        <v>3.1809088744390604E-2</v>
      </c>
      <c r="E32" s="215">
        <f t="shared" si="3"/>
        <v>3.1214502485404236E-2</v>
      </c>
      <c r="F32" s="52">
        <f t="shared" si="4"/>
        <v>-2.2951357520153256E-2</v>
      </c>
      <c r="H32" s="19">
        <f>H33-SUM(H7:H31)</f>
        <v>12588.266999999876</v>
      </c>
      <c r="I32" s="140">
        <f>I33-SUM(I7:I31)</f>
        <v>12212.254999999946</v>
      </c>
      <c r="J32" s="247">
        <f t="shared" si="5"/>
        <v>4.1897877686852464E-2</v>
      </c>
      <c r="K32" s="215">
        <f t="shared" si="6"/>
        <v>4.1375288585510595E-2</v>
      </c>
      <c r="L32" s="52">
        <f t="shared" si="7"/>
        <v>-2.9870036916116682E-2</v>
      </c>
      <c r="N32" s="27">
        <f t="shared" si="0"/>
        <v>7.4281480004081804</v>
      </c>
      <c r="O32" s="152">
        <f t="shared" si="1"/>
        <v>7.3755477794098168</v>
      </c>
      <c r="P32" s="52">
        <f t="shared" si="8"/>
        <v>-7.081202608708548E-3</v>
      </c>
    </row>
    <row r="33" spans="1:16" ht="26.25" customHeight="1" thickBot="1">
      <c r="A33" s="12" t="s">
        <v>18</v>
      </c>
      <c r="B33" s="17">
        <v>532763.14</v>
      </c>
      <c r="C33" s="145">
        <v>530450.86999999988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-4.3401463547199136E-3</v>
      </c>
      <c r="G33" s="1"/>
      <c r="H33" s="17">
        <v>300451.18499999988</v>
      </c>
      <c r="I33" s="145">
        <v>295158.18299999996</v>
      </c>
      <c r="J33" s="243">
        <f>SUM(J7:J32)</f>
        <v>1</v>
      </c>
      <c r="K33" s="244">
        <f>SUM(K7:K32)</f>
        <v>1</v>
      </c>
      <c r="L33" s="57">
        <f t="shared" si="7"/>
        <v>-1.7616845145742802E-2</v>
      </c>
      <c r="N33" s="29">
        <f t="shared" si="0"/>
        <v>5.6394889668981207</v>
      </c>
      <c r="O33" s="146">
        <f t="shared" si="1"/>
        <v>5.5642887907790595</v>
      </c>
      <c r="P33" s="57">
        <f t="shared" si="8"/>
        <v>-1.3334572788502768E-2</v>
      </c>
    </row>
    <row r="35" spans="1:16" ht="15.75" thickBot="1"/>
    <row r="36" spans="1:16">
      <c r="A36" s="464" t="s">
        <v>2</v>
      </c>
      <c r="B36" s="458" t="s">
        <v>1</v>
      </c>
      <c r="C36" s="451"/>
      <c r="D36" s="458" t="s">
        <v>102</v>
      </c>
      <c r="E36" s="451"/>
      <c r="F36" s="130" t="s">
        <v>0</v>
      </c>
      <c r="H36" s="467" t="s">
        <v>19</v>
      </c>
      <c r="I36" s="468"/>
      <c r="J36" s="458" t="s">
        <v>102</v>
      </c>
      <c r="K36" s="456"/>
      <c r="L36" s="130" t="s">
        <v>0</v>
      </c>
      <c r="N36" s="450" t="s">
        <v>22</v>
      </c>
      <c r="O36" s="451"/>
      <c r="P36" s="130" t="s">
        <v>0</v>
      </c>
    </row>
    <row r="37" spans="1:16">
      <c r="A37" s="465"/>
      <c r="B37" s="459" t="str">
        <f>B5</f>
        <v>jan-dez</v>
      </c>
      <c r="C37" s="453"/>
      <c r="D37" s="459" t="str">
        <f>B5</f>
        <v>jan-dez</v>
      </c>
      <c r="E37" s="453"/>
      <c r="F37" s="131" t="str">
        <f>F5</f>
        <v>2025/2024</v>
      </c>
      <c r="H37" s="448" t="str">
        <f>B5</f>
        <v>jan-dez</v>
      </c>
      <c r="I37" s="453"/>
      <c r="J37" s="459" t="str">
        <f>B5</f>
        <v>jan-dez</v>
      </c>
      <c r="K37" s="449"/>
      <c r="L37" s="131" t="str">
        <f>L5</f>
        <v>2025/2024</v>
      </c>
      <c r="N37" s="448" t="str">
        <f>B5</f>
        <v>jan-dez</v>
      </c>
      <c r="O37" s="449"/>
      <c r="P37" s="131" t="str">
        <f>P5</f>
        <v>2025/2024</v>
      </c>
    </row>
    <row r="38" spans="1:16" ht="19.5" customHeight="1" thickBot="1">
      <c r="A38" s="466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319">
        <f>B6</f>
        <v>2024</v>
      </c>
      <c r="I38" s="134">
        <f>C6</f>
        <v>2025</v>
      </c>
      <c r="J38" s="176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>
      <c r="A39" s="38" t="s">
        <v>145</v>
      </c>
      <c r="B39" s="39">
        <v>160180.51</v>
      </c>
      <c r="C39" s="147">
        <v>159690.93</v>
      </c>
      <c r="D39" s="247">
        <f t="shared" ref="D39:D61" si="16">B39/$B$62</f>
        <v>0.4008813706004829</v>
      </c>
      <c r="E39" s="246">
        <f t="shared" ref="E39:E61" si="17">C39/$C$62</f>
        <v>0.40399573718546722</v>
      </c>
      <c r="F39" s="52">
        <f>(C39-B39)/B39</f>
        <v>-3.0564267775150438E-3</v>
      </c>
      <c r="H39" s="320">
        <v>68833</v>
      </c>
      <c r="I39" s="317">
        <v>69006.107999999993</v>
      </c>
      <c r="J39" s="323">
        <f>H39/$H$62</f>
        <v>0.36883497349235406</v>
      </c>
      <c r="K39" s="246">
        <f t="shared" ref="K39:K61" si="18">I39/$I$62</f>
        <v>0.37375495775919143</v>
      </c>
      <c r="L39" s="52">
        <f>(I39-H39)/H39</f>
        <v>2.5148983772317478E-3</v>
      </c>
      <c r="N39" s="27">
        <f t="shared" ref="N39:N62" si="19">(H39/B39)*10</f>
        <v>4.2972144363880469</v>
      </c>
      <c r="O39" s="151">
        <f t="shared" ref="O39:O62" si="20">(I39/C39)*10</f>
        <v>4.3212290140711183</v>
      </c>
      <c r="P39" s="61">
        <f t="shared" si="8"/>
        <v>5.588405707595178E-3</v>
      </c>
    </row>
    <row r="40" spans="1:16" ht="20.100000000000001" customHeight="1">
      <c r="A40" s="38" t="s">
        <v>151</v>
      </c>
      <c r="B40" s="19">
        <v>73364.100000000006</v>
      </c>
      <c r="C40" s="140">
        <v>77442.669999999984</v>
      </c>
      <c r="D40" s="247">
        <f t="shared" si="16"/>
        <v>0.18360723761505623</v>
      </c>
      <c r="E40" s="215">
        <f t="shared" si="17"/>
        <v>0.19591913301688993</v>
      </c>
      <c r="F40" s="52">
        <f t="shared" ref="F40:F62" si="21">(C40-B40)/B40</f>
        <v>5.5593539619513868E-2</v>
      </c>
      <c r="H40" s="321">
        <v>33481.539000000004</v>
      </c>
      <c r="I40" s="317">
        <v>35124.5</v>
      </c>
      <c r="J40" s="323">
        <f t="shared" ref="J40:J61" si="22">H40/$H$62</f>
        <v>0.17940758865004025</v>
      </c>
      <c r="K40" s="215">
        <f t="shared" si="18"/>
        <v>0.19024339140837679</v>
      </c>
      <c r="L40" s="52">
        <f t="shared" ref="L40:L62" si="23">(I40-H40)/H40</f>
        <v>4.9070653532383789E-2</v>
      </c>
      <c r="N40" s="27">
        <f t="shared" si="19"/>
        <v>4.5637497086449645</v>
      </c>
      <c r="O40" s="152">
        <f t="shared" si="20"/>
        <v>4.5355486839490435</v>
      </c>
      <c r="P40" s="52">
        <f t="shared" si="8"/>
        <v>-6.1793539296207921E-3</v>
      </c>
    </row>
    <row r="41" spans="1:16" ht="20.100000000000001" customHeight="1">
      <c r="A41" s="38" t="s">
        <v>153</v>
      </c>
      <c r="B41" s="19">
        <v>65716.78</v>
      </c>
      <c r="C41" s="140">
        <v>63546.570000000007</v>
      </c>
      <c r="D41" s="247">
        <f t="shared" si="16"/>
        <v>0.16446840403898327</v>
      </c>
      <c r="E41" s="215">
        <f t="shared" si="17"/>
        <v>0.16076394190175922</v>
      </c>
      <c r="F41" s="52">
        <f t="shared" si="21"/>
        <v>-3.3023681318530701E-2</v>
      </c>
      <c r="H41" s="321">
        <v>28130.548999999999</v>
      </c>
      <c r="I41" s="317">
        <v>27397.13</v>
      </c>
      <c r="J41" s="323">
        <f t="shared" si="22"/>
        <v>0.15073482624236001</v>
      </c>
      <c r="K41" s="215">
        <f t="shared" si="18"/>
        <v>0.14838995362371513</v>
      </c>
      <c r="L41" s="52">
        <f t="shared" si="23"/>
        <v>-2.6071976057061599E-2</v>
      </c>
      <c r="N41" s="27">
        <f t="shared" si="19"/>
        <v>4.2805732417199991</v>
      </c>
      <c r="O41" s="152">
        <f t="shared" si="20"/>
        <v>4.3113467807939907</v>
      </c>
      <c r="P41" s="52">
        <f t="shared" si="8"/>
        <v>7.1891163487314454E-3</v>
      </c>
    </row>
    <row r="42" spans="1:16" ht="20.100000000000001" customHeight="1">
      <c r="A42" s="38" t="s">
        <v>159</v>
      </c>
      <c r="B42" s="19">
        <v>23924.42</v>
      </c>
      <c r="C42" s="140">
        <v>21087.040000000005</v>
      </c>
      <c r="D42" s="247">
        <f t="shared" si="16"/>
        <v>5.9875288700364383E-2</v>
      </c>
      <c r="E42" s="215">
        <f t="shared" si="17"/>
        <v>5.3347264430481031E-2</v>
      </c>
      <c r="F42" s="52">
        <f t="shared" si="21"/>
        <v>-0.11859765043415865</v>
      </c>
      <c r="H42" s="321">
        <v>18171.816999999999</v>
      </c>
      <c r="I42" s="317">
        <v>15952.856</v>
      </c>
      <c r="J42" s="323">
        <f t="shared" si="22"/>
        <v>9.7371923953669157E-2</v>
      </c>
      <c r="K42" s="215">
        <f t="shared" si="18"/>
        <v>8.6404800868040019E-2</v>
      </c>
      <c r="L42" s="52">
        <f t="shared" si="23"/>
        <v>-0.12211002345004902</v>
      </c>
      <c r="N42" s="27">
        <f t="shared" si="19"/>
        <v>7.5955099433967463</v>
      </c>
      <c r="O42" s="152">
        <f t="shared" si="20"/>
        <v>7.5652419685266379</v>
      </c>
      <c r="P42" s="52">
        <f t="shared" si="8"/>
        <v>-3.984982587827735E-3</v>
      </c>
    </row>
    <row r="43" spans="1:16" ht="20.100000000000001" customHeight="1">
      <c r="A43" s="38" t="s">
        <v>152</v>
      </c>
      <c r="B43" s="19">
        <v>32879.040000000001</v>
      </c>
      <c r="C43" s="140">
        <v>30811.190000000006</v>
      </c>
      <c r="D43" s="247">
        <f t="shared" si="16"/>
        <v>8.2285882466150859E-2</v>
      </c>
      <c r="E43" s="215">
        <f t="shared" si="17"/>
        <v>7.7948005047071223E-2</v>
      </c>
      <c r="F43" s="52">
        <f t="shared" si="21"/>
        <v>-6.2892651366949728E-2</v>
      </c>
      <c r="H43" s="321">
        <v>14541.558999999999</v>
      </c>
      <c r="I43" s="317">
        <v>13947.746999999999</v>
      </c>
      <c r="J43" s="323">
        <f t="shared" si="22"/>
        <v>7.7919537551792054E-2</v>
      </c>
      <c r="K43" s="215">
        <f t="shared" si="18"/>
        <v>7.5544611077339549E-2</v>
      </c>
      <c r="L43" s="52">
        <f t="shared" si="23"/>
        <v>-4.0835511515649729E-2</v>
      </c>
      <c r="N43" s="27">
        <f t="shared" si="19"/>
        <v>4.4227443988632267</v>
      </c>
      <c r="O43" s="152">
        <f t="shared" si="20"/>
        <v>4.5268446301489806</v>
      </c>
      <c r="P43" s="52">
        <f t="shared" si="8"/>
        <v>2.3537473997482364E-2</v>
      </c>
    </row>
    <row r="44" spans="1:16" ht="20.100000000000001" customHeight="1">
      <c r="A44" s="38" t="s">
        <v>156</v>
      </c>
      <c r="B44" s="19">
        <v>10534.24</v>
      </c>
      <c r="C44" s="140">
        <v>10528.400000000001</v>
      </c>
      <c r="D44" s="247">
        <f t="shared" si="16"/>
        <v>2.6363885153283823E-2</v>
      </c>
      <c r="E44" s="215">
        <f t="shared" si="17"/>
        <v>2.6635380728157031E-2</v>
      </c>
      <c r="F44" s="52">
        <f t="shared" si="21"/>
        <v>-5.5438266073284134E-4</v>
      </c>
      <c r="H44" s="321">
        <v>5440.518</v>
      </c>
      <c r="I44" s="317">
        <v>5246.2719999999999</v>
      </c>
      <c r="J44" s="323">
        <f t="shared" si="22"/>
        <v>2.9152489537208538E-2</v>
      </c>
      <c r="K44" s="215">
        <f t="shared" si="18"/>
        <v>2.8415168259499995E-2</v>
      </c>
      <c r="L44" s="52">
        <f t="shared" si="23"/>
        <v>-3.5703585577696845E-2</v>
      </c>
      <c r="N44" s="27">
        <f t="shared" si="19"/>
        <v>5.1646041859688028</v>
      </c>
      <c r="O44" s="152">
        <f t="shared" si="20"/>
        <v>4.9829717715892246</v>
      </c>
      <c r="P44" s="52">
        <f t="shared" si="8"/>
        <v>-3.5168699834352689E-2</v>
      </c>
    </row>
    <row r="45" spans="1:16" ht="20.100000000000001" customHeight="1">
      <c r="A45" s="38" t="s">
        <v>164</v>
      </c>
      <c r="B45" s="19">
        <v>5520.3200000000006</v>
      </c>
      <c r="C45" s="140">
        <v>6317.09</v>
      </c>
      <c r="D45" s="247">
        <f t="shared" si="16"/>
        <v>1.3815622435920938E-2</v>
      </c>
      <c r="E45" s="215">
        <f t="shared" si="17"/>
        <v>1.5981354929907061E-2</v>
      </c>
      <c r="F45" s="52">
        <f t="shared" si="21"/>
        <v>0.14433402411454399</v>
      </c>
      <c r="H45" s="321">
        <v>3019.1879999999992</v>
      </c>
      <c r="I45" s="317">
        <v>3484.4250000000002</v>
      </c>
      <c r="J45" s="323">
        <f t="shared" si="22"/>
        <v>1.6178026904950144E-2</v>
      </c>
      <c r="K45" s="215">
        <f t="shared" si="18"/>
        <v>1.8872548480636971E-2</v>
      </c>
      <c r="L45" s="52">
        <f t="shared" si="23"/>
        <v>0.15409341849530439</v>
      </c>
      <c r="N45" s="27">
        <f t="shared" si="19"/>
        <v>5.469226421656713</v>
      </c>
      <c r="O45" s="152">
        <f t="shared" si="20"/>
        <v>5.5158704403451591</v>
      </c>
      <c r="P45" s="52">
        <f t="shared" si="8"/>
        <v>8.528449014973646E-3</v>
      </c>
    </row>
    <row r="46" spans="1:16" ht="20.100000000000001" customHeight="1">
      <c r="A46" s="38" t="s">
        <v>154</v>
      </c>
      <c r="B46" s="19">
        <v>8261.74</v>
      </c>
      <c r="C46" s="140">
        <v>7997.4</v>
      </c>
      <c r="D46" s="247">
        <f t="shared" si="16"/>
        <v>2.0676533335702536E-2</v>
      </c>
      <c r="E46" s="215">
        <f t="shared" si="17"/>
        <v>2.0232304418084705E-2</v>
      </c>
      <c r="F46" s="52">
        <f t="shared" si="21"/>
        <v>-3.1995681297160183E-2</v>
      </c>
      <c r="H46" s="321">
        <v>3130.7069999999999</v>
      </c>
      <c r="I46" s="317">
        <v>3033.5379999999996</v>
      </c>
      <c r="J46" s="323">
        <f t="shared" si="22"/>
        <v>1.6775590681175123E-2</v>
      </c>
      <c r="K46" s="215">
        <f t="shared" si="18"/>
        <v>1.64304276811395E-2</v>
      </c>
      <c r="L46" s="52">
        <f t="shared" si="23"/>
        <v>-3.1037398261798479E-2</v>
      </c>
      <c r="N46" s="27">
        <f t="shared" si="19"/>
        <v>3.7894039270177955</v>
      </c>
      <c r="O46" s="152">
        <f t="shared" si="20"/>
        <v>3.7931552754645255</v>
      </c>
      <c r="P46" s="52">
        <f t="shared" si="8"/>
        <v>9.8995739672498562E-4</v>
      </c>
    </row>
    <row r="47" spans="1:16" ht="20.100000000000001" customHeight="1">
      <c r="A47" s="38" t="s">
        <v>167</v>
      </c>
      <c r="B47" s="19">
        <v>3151.59</v>
      </c>
      <c r="C47" s="140">
        <v>2716.85</v>
      </c>
      <c r="D47" s="247">
        <f t="shared" si="16"/>
        <v>7.8874372342226644E-3</v>
      </c>
      <c r="E47" s="215">
        <f t="shared" si="17"/>
        <v>6.8732508388067914E-3</v>
      </c>
      <c r="F47" s="52">
        <f t="shared" si="21"/>
        <v>-0.13794307000593359</v>
      </c>
      <c r="H47" s="321">
        <v>2274.6850000000004</v>
      </c>
      <c r="I47" s="317">
        <v>2017.4980000000003</v>
      </c>
      <c r="J47" s="323">
        <f t="shared" si="22"/>
        <v>1.2188679582154716E-2</v>
      </c>
      <c r="K47" s="215">
        <f t="shared" si="18"/>
        <v>1.0927291824214362E-2</v>
      </c>
      <c r="L47" s="52">
        <f t="shared" si="23"/>
        <v>-0.11306488590727951</v>
      </c>
      <c r="N47" s="27">
        <f t="shared" si="19"/>
        <v>7.2175790632664789</v>
      </c>
      <c r="O47" s="152">
        <f t="shared" si="20"/>
        <v>7.425871873677238</v>
      </c>
      <c r="P47" s="52">
        <f t="shared" si="8"/>
        <v>2.8859096462254957E-2</v>
      </c>
    </row>
    <row r="48" spans="1:16" ht="20.100000000000001" customHeight="1">
      <c r="A48" s="38" t="s">
        <v>158</v>
      </c>
      <c r="B48" s="19">
        <v>3013.5499999999997</v>
      </c>
      <c r="C48" s="140">
        <v>3170.3</v>
      </c>
      <c r="D48" s="247">
        <f t="shared" si="16"/>
        <v>7.5419665874024572E-3</v>
      </c>
      <c r="E48" s="215">
        <f t="shared" si="17"/>
        <v>8.0204159722727323E-3</v>
      </c>
      <c r="F48" s="52">
        <f t="shared" si="21"/>
        <v>5.2015065288447335E-2</v>
      </c>
      <c r="H48" s="321">
        <v>1787.848</v>
      </c>
      <c r="I48" s="317">
        <v>1999.9189999999999</v>
      </c>
      <c r="J48" s="323">
        <f t="shared" si="22"/>
        <v>9.5800106008507285E-3</v>
      </c>
      <c r="K48" s="215">
        <f t="shared" si="18"/>
        <v>1.083207940617089E-2</v>
      </c>
      <c r="L48" s="52">
        <f t="shared" si="23"/>
        <v>0.11861802569345935</v>
      </c>
      <c r="N48" s="27">
        <f t="shared" si="19"/>
        <v>5.932697317117686</v>
      </c>
      <c r="O48" s="152">
        <f t="shared" si="20"/>
        <v>6.3082957448821873</v>
      </c>
      <c r="P48" s="52">
        <f t="shared" si="8"/>
        <v>6.3309892227399231E-2</v>
      </c>
    </row>
    <row r="49" spans="1:16" ht="20.100000000000001" customHeight="1">
      <c r="A49" s="38" t="s">
        <v>172</v>
      </c>
      <c r="B49" s="19">
        <v>2755.86</v>
      </c>
      <c r="C49" s="140">
        <v>3291.19</v>
      </c>
      <c r="D49" s="247">
        <f t="shared" si="16"/>
        <v>6.8970496721670249E-3</v>
      </c>
      <c r="E49" s="215">
        <f t="shared" si="17"/>
        <v>8.326250778722611E-3</v>
      </c>
      <c r="F49" s="52">
        <f t="shared" si="21"/>
        <v>0.19425152221085248</v>
      </c>
      <c r="H49" s="321">
        <v>1562.7249999999999</v>
      </c>
      <c r="I49" s="317">
        <v>1747.943</v>
      </c>
      <c r="J49" s="323">
        <f t="shared" si="22"/>
        <v>8.3737107775462213E-3</v>
      </c>
      <c r="K49" s="215">
        <f t="shared" si="18"/>
        <v>9.4673121128708536E-3</v>
      </c>
      <c r="L49" s="52">
        <f t="shared" si="23"/>
        <v>0.11852245276680164</v>
      </c>
      <c r="N49" s="27">
        <f t="shared" si="19"/>
        <v>5.6705529308455427</v>
      </c>
      <c r="O49" s="152">
        <f t="shared" si="20"/>
        <v>5.3109756653368532</v>
      </c>
      <c r="P49" s="52">
        <f t="shared" si="8"/>
        <v>-6.341132335662239E-2</v>
      </c>
    </row>
    <row r="50" spans="1:16" ht="20.100000000000001" customHeight="1">
      <c r="A50" s="38" t="s">
        <v>162</v>
      </c>
      <c r="B50" s="19">
        <v>2402.79</v>
      </c>
      <c r="C50" s="140">
        <v>2259.58</v>
      </c>
      <c r="D50" s="247">
        <f t="shared" si="16"/>
        <v>6.0134266551226129E-3</v>
      </c>
      <c r="E50" s="215">
        <f t="shared" si="17"/>
        <v>5.7164216391597071E-3</v>
      </c>
      <c r="F50" s="52">
        <f t="shared" si="21"/>
        <v>-5.9601546535485848E-2</v>
      </c>
      <c r="H50" s="321">
        <v>1481.81</v>
      </c>
      <c r="I50" s="317">
        <v>1371.4270000000004</v>
      </c>
      <c r="J50" s="323">
        <f t="shared" si="22"/>
        <v>7.940135575533613E-3</v>
      </c>
      <c r="K50" s="215">
        <f t="shared" si="18"/>
        <v>7.4280039160419652E-3</v>
      </c>
      <c r="L50" s="52">
        <f t="shared" si="23"/>
        <v>-7.4492006397581065E-2</v>
      </c>
      <c r="N50" s="27">
        <f t="shared" si="19"/>
        <v>6.1670391503210853</v>
      </c>
      <c r="O50" s="152">
        <f t="shared" si="20"/>
        <v>6.0693890014958551</v>
      </c>
      <c r="P50" s="52">
        <f t="shared" si="8"/>
        <v>-1.583420283948514E-2</v>
      </c>
    </row>
    <row r="51" spans="1:16" ht="20.100000000000001" customHeight="1">
      <c r="A51" s="38" t="s">
        <v>175</v>
      </c>
      <c r="B51" s="19">
        <v>2677.43</v>
      </c>
      <c r="C51" s="140">
        <v>1601.06</v>
      </c>
      <c r="D51" s="247">
        <f t="shared" si="16"/>
        <v>6.7007640822647581E-3</v>
      </c>
      <c r="E51" s="215">
        <f t="shared" si="17"/>
        <v>4.0504580628227546E-3</v>
      </c>
      <c r="F51" s="52">
        <f t="shared" si="21"/>
        <v>-0.40201611246605884</v>
      </c>
      <c r="H51" s="321">
        <v>1476.6339999999998</v>
      </c>
      <c r="I51" s="317">
        <v>1024.2939999999999</v>
      </c>
      <c r="J51" s="323">
        <f t="shared" si="22"/>
        <v>7.912400480117222E-3</v>
      </c>
      <c r="K51" s="215">
        <f t="shared" si="18"/>
        <v>5.5478416592194008E-3</v>
      </c>
      <c r="L51" s="52">
        <f t="shared" si="23"/>
        <v>-0.30633183307441114</v>
      </c>
      <c r="N51" s="27">
        <f t="shared" si="19"/>
        <v>5.5151171085705322</v>
      </c>
      <c r="O51" s="152">
        <f t="shared" si="20"/>
        <v>6.3975990906024744</v>
      </c>
      <c r="P51" s="52">
        <f t="shared" si="8"/>
        <v>0.1600114675100115</v>
      </c>
    </row>
    <row r="52" spans="1:16" ht="20.100000000000001" customHeight="1">
      <c r="A52" s="38" t="s">
        <v>163</v>
      </c>
      <c r="B52" s="19">
        <v>914.69</v>
      </c>
      <c r="C52" s="140">
        <v>890.87</v>
      </c>
      <c r="D52" s="247">
        <f t="shared" si="16"/>
        <v>2.2891810050708148E-3</v>
      </c>
      <c r="E52" s="215">
        <f t="shared" si="17"/>
        <v>2.2537766070146702E-3</v>
      </c>
      <c r="F52" s="52">
        <f t="shared" si="21"/>
        <v>-2.604160972569947E-2</v>
      </c>
      <c r="H52" s="321">
        <v>741.66999999999985</v>
      </c>
      <c r="I52" s="317">
        <v>826.23599999999999</v>
      </c>
      <c r="J52" s="323">
        <f t="shared" si="22"/>
        <v>3.9741669662817858E-3</v>
      </c>
      <c r="K52" s="215">
        <f t="shared" si="18"/>
        <v>4.4751082220014973E-3</v>
      </c>
      <c r="L52" s="52">
        <f t="shared" si="23"/>
        <v>0.11402106057950323</v>
      </c>
      <c r="N52" s="27">
        <f t="shared" si="19"/>
        <v>8.1084301785304298</v>
      </c>
      <c r="O52" s="152">
        <f t="shared" si="20"/>
        <v>9.2744844926869234</v>
      </c>
      <c r="P52" s="52">
        <f t="shared" si="8"/>
        <v>0.14380765308234164</v>
      </c>
    </row>
    <row r="53" spans="1:16" ht="20.100000000000001" customHeight="1">
      <c r="A53" s="38" t="s">
        <v>170</v>
      </c>
      <c r="B53" s="19">
        <v>737.8599999999999</v>
      </c>
      <c r="C53" s="140">
        <v>1381.6599999999999</v>
      </c>
      <c r="D53" s="247">
        <f t="shared" si="16"/>
        <v>1.8466312044534774E-3</v>
      </c>
      <c r="E53" s="215">
        <f t="shared" si="17"/>
        <v>3.495406722471167E-3</v>
      </c>
      <c r="F53" s="52">
        <f t="shared" si="21"/>
        <v>0.87252324289160554</v>
      </c>
      <c r="H53" s="321">
        <v>410.69900000000001</v>
      </c>
      <c r="I53" s="317">
        <v>785.60599999999999</v>
      </c>
      <c r="J53" s="323">
        <f t="shared" si="22"/>
        <v>2.2006908717960329E-3</v>
      </c>
      <c r="K53" s="215">
        <f t="shared" si="18"/>
        <v>4.2550456163296061E-3</v>
      </c>
      <c r="L53" s="52">
        <f t="shared" si="23"/>
        <v>0.91285101741177843</v>
      </c>
      <c r="N53" s="27">
        <f t="shared" si="19"/>
        <v>5.5660829967744565</v>
      </c>
      <c r="O53" s="152">
        <f t="shared" si="20"/>
        <v>5.6859574714473906</v>
      </c>
      <c r="P53" s="52">
        <f t="shared" si="8"/>
        <v>2.1536594898495284E-2</v>
      </c>
    </row>
    <row r="54" spans="1:16" ht="20.100000000000001" customHeight="1">
      <c r="A54" s="38" t="s">
        <v>174</v>
      </c>
      <c r="B54" s="19">
        <v>580.19000000000005</v>
      </c>
      <c r="C54" s="140">
        <v>410</v>
      </c>
      <c r="D54" s="247">
        <f t="shared" si="16"/>
        <v>1.4520328497436685E-3</v>
      </c>
      <c r="E54" s="215">
        <f t="shared" si="17"/>
        <v>1.0372427053060656E-3</v>
      </c>
      <c r="F54" s="52">
        <f t="shared" si="21"/>
        <v>-0.29333494200175814</v>
      </c>
      <c r="H54" s="321">
        <v>458.17900000000003</v>
      </c>
      <c r="I54" s="317">
        <v>295.21999999999997</v>
      </c>
      <c r="J54" s="323">
        <f t="shared" si="22"/>
        <v>2.4551078598892E-3</v>
      </c>
      <c r="K54" s="215">
        <f t="shared" si="18"/>
        <v>1.5989880001588915E-3</v>
      </c>
      <c r="L54" s="52">
        <f t="shared" si="23"/>
        <v>-0.35566667175929068</v>
      </c>
      <c r="N54" s="27">
        <f t="shared" si="19"/>
        <v>7.8970509660628405</v>
      </c>
      <c r="O54" s="152">
        <f t="shared" si="20"/>
        <v>7.2004878048780485</v>
      </c>
      <c r="P54" s="52">
        <f t="shared" si="8"/>
        <v>-8.8205478751275046E-2</v>
      </c>
    </row>
    <row r="55" spans="1:16" ht="20.100000000000001" customHeight="1">
      <c r="A55" s="38" t="s">
        <v>228</v>
      </c>
      <c r="B55" s="19">
        <v>680.45999999999992</v>
      </c>
      <c r="C55" s="140">
        <v>512.26</v>
      </c>
      <c r="D55" s="247">
        <f t="shared" si="16"/>
        <v>1.7029770815363528E-3</v>
      </c>
      <c r="E55" s="215">
        <f t="shared" si="17"/>
        <v>1.2959462151709395E-3</v>
      </c>
      <c r="F55" s="52">
        <f t="shared" si="21"/>
        <v>-0.24718572730211907</v>
      </c>
      <c r="H55" s="321">
        <v>370.24900000000002</v>
      </c>
      <c r="I55" s="317">
        <v>288.65199999999999</v>
      </c>
      <c r="J55" s="323">
        <f t="shared" si="22"/>
        <v>1.983943458814386E-3</v>
      </c>
      <c r="K55" s="215">
        <f t="shared" si="18"/>
        <v>1.5634140106424511E-3</v>
      </c>
      <c r="L55" s="52">
        <f t="shared" si="23"/>
        <v>-0.22038411987608347</v>
      </c>
      <c r="N55" s="27">
        <f t="shared" si="19"/>
        <v>5.4411574523116721</v>
      </c>
      <c r="O55" s="152">
        <f t="shared" si="20"/>
        <v>5.6348729160972946</v>
      </c>
      <c r="P55" s="52">
        <f t="shared" si="8"/>
        <v>3.5601885349471472E-2</v>
      </c>
    </row>
    <row r="56" spans="1:16" ht="20.100000000000001" customHeight="1">
      <c r="A56" s="38" t="s">
        <v>176</v>
      </c>
      <c r="B56" s="19">
        <v>479.15</v>
      </c>
      <c r="C56" s="140">
        <v>322.31</v>
      </c>
      <c r="D56" s="247">
        <f t="shared" si="16"/>
        <v>1.1991615504484371E-3</v>
      </c>
      <c r="E56" s="215">
        <f t="shared" si="17"/>
        <v>8.1539925938340979E-4</v>
      </c>
      <c r="F56" s="52">
        <f t="shared" si="21"/>
        <v>-0.32732964624856514</v>
      </c>
      <c r="H56" s="321">
        <v>351.995</v>
      </c>
      <c r="I56" s="317">
        <v>259.11599999999999</v>
      </c>
      <c r="J56" s="323">
        <f t="shared" si="22"/>
        <v>1.8861311652033353E-3</v>
      </c>
      <c r="K56" s="215">
        <f t="shared" si="18"/>
        <v>1.4034393829996997E-3</v>
      </c>
      <c r="L56" s="52">
        <f t="shared" si="23"/>
        <v>-0.26386454353044791</v>
      </c>
      <c r="N56" s="27">
        <f t="shared" ref="N56" si="24">(H56/B56)*10</f>
        <v>7.3462381300219137</v>
      </c>
      <c r="O56" s="152">
        <f t="shared" ref="O56" si="25">(I56/C56)*10</f>
        <v>8.0393410071049605</v>
      </c>
      <c r="P56" s="52">
        <f t="shared" ref="P56" si="26">(O56-N56)/N56</f>
        <v>9.4348000271123694E-2</v>
      </c>
    </row>
    <row r="57" spans="1:16" ht="20.100000000000001" customHeight="1">
      <c r="A57" s="38" t="s">
        <v>178</v>
      </c>
      <c r="B57" s="19">
        <v>494.24</v>
      </c>
      <c r="C57" s="140">
        <v>339.23</v>
      </c>
      <c r="D57" s="247">
        <f t="shared" si="16"/>
        <v>1.2369270681282178E-3</v>
      </c>
      <c r="E57" s="215">
        <f t="shared" si="17"/>
        <v>8.5820449492921144E-4</v>
      </c>
      <c r="F57" s="52">
        <f t="shared" si="21"/>
        <v>-0.313633052767886</v>
      </c>
      <c r="H57" s="321">
        <v>244.25300000000001</v>
      </c>
      <c r="I57" s="317">
        <v>173.40500000000003</v>
      </c>
      <c r="J57" s="323">
        <f t="shared" si="22"/>
        <v>1.3088060781954582E-3</v>
      </c>
      <c r="K57" s="215">
        <f t="shared" si="18"/>
        <v>9.3920640257283612E-4</v>
      </c>
      <c r="L57" s="52">
        <f t="shared" si="23"/>
        <v>-0.29005989691017092</v>
      </c>
      <c r="N57" s="27">
        <f t="shared" ref="N57:N60" si="27">(H57/B57)*10</f>
        <v>4.9419917449012631</v>
      </c>
      <c r="O57" s="152">
        <f t="shared" ref="O57:O60" si="28">(I57/C57)*10</f>
        <v>5.1117236093505891</v>
      </c>
      <c r="P57" s="52">
        <f t="shared" ref="P57:P60" si="29">(O57-N57)/N57</f>
        <v>3.4344829617419179E-2</v>
      </c>
    </row>
    <row r="58" spans="1:16" ht="20.100000000000001" customHeight="1">
      <c r="A58" s="38" t="s">
        <v>233</v>
      </c>
      <c r="B58" s="19">
        <v>213.61999999999998</v>
      </c>
      <c r="C58" s="140">
        <v>238.42000000000002</v>
      </c>
      <c r="D58" s="247">
        <f t="shared" si="16"/>
        <v>5.3462358427798203E-4</v>
      </c>
      <c r="E58" s="215">
        <f t="shared" si="17"/>
        <v>6.0316928243676145E-4</v>
      </c>
      <c r="F58" s="52">
        <f t="shared" si="21"/>
        <v>0.1160939986892615</v>
      </c>
      <c r="H58" s="321">
        <v>162.30799999999999</v>
      </c>
      <c r="I58" s="317">
        <v>162.74</v>
      </c>
      <c r="J58" s="323">
        <f t="shared" si="22"/>
        <v>8.6971172079666737E-4</v>
      </c>
      <c r="K58" s="215">
        <f t="shared" si="18"/>
        <v>8.8144199968111258E-4</v>
      </c>
      <c r="L58" s="52">
        <f t="shared" si="23"/>
        <v>2.6616063287084827E-3</v>
      </c>
      <c r="N58" s="27">
        <f t="shared" ref="N58:N59" si="30">(H58/B58)*10</f>
        <v>7.5979777174421876</v>
      </c>
      <c r="O58" s="152">
        <f t="shared" ref="O58:O59" si="31">(I58/C58)*10</f>
        <v>6.825769650197131</v>
      </c>
      <c r="P58" s="52">
        <f t="shared" ref="P58:P59" si="32">(O58-N58)/N58</f>
        <v>-0.10163336824117665</v>
      </c>
    </row>
    <row r="59" spans="1:16" ht="20.100000000000001" customHeight="1">
      <c r="A59" s="38" t="s">
        <v>188</v>
      </c>
      <c r="B59" s="19">
        <v>170.02999999999997</v>
      </c>
      <c r="C59" s="140">
        <v>196.36</v>
      </c>
      <c r="D59" s="247">
        <f t="shared" si="16"/>
        <v>4.2553154215328753E-4</v>
      </c>
      <c r="E59" s="215">
        <f t="shared" si="17"/>
        <v>4.9676336003390015E-4</v>
      </c>
      <c r="F59" s="52">
        <f t="shared" ref="F59:F60" si="33">(C59-B59)/B59</f>
        <v>0.15485502558372077</v>
      </c>
      <c r="H59" s="321">
        <v>127.02199999999999</v>
      </c>
      <c r="I59" s="317">
        <v>127.52900000000001</v>
      </c>
      <c r="J59" s="323">
        <f t="shared" si="22"/>
        <v>6.8063510239196022E-4</v>
      </c>
      <c r="K59" s="215">
        <f t="shared" si="18"/>
        <v>6.9073010186390931E-4</v>
      </c>
      <c r="L59" s="52">
        <f t="shared" ref="L59:L60" si="34">(I59-H59)/H59</f>
        <v>3.9914345546442293E-3</v>
      </c>
      <c r="N59" s="27">
        <f t="shared" si="30"/>
        <v>7.4705640181144508</v>
      </c>
      <c r="O59" s="152">
        <f t="shared" si="31"/>
        <v>6.4946526787533099</v>
      </c>
      <c r="P59" s="52">
        <f t="shared" si="32"/>
        <v>-0.1306342248048171</v>
      </c>
    </row>
    <row r="60" spans="1:16" ht="20.100000000000001" customHeight="1">
      <c r="A60" s="38" t="s">
        <v>173</v>
      </c>
      <c r="B60" s="19">
        <v>552.49</v>
      </c>
      <c r="C60" s="140">
        <v>210.1</v>
      </c>
      <c r="D60" s="247">
        <f t="shared" si="16"/>
        <v>1.3827084733533488E-3</v>
      </c>
      <c r="E60" s="215">
        <f t="shared" si="17"/>
        <v>5.3152363996293757E-4</v>
      </c>
      <c r="F60" s="52">
        <f t="shared" si="33"/>
        <v>-0.61972162392079488</v>
      </c>
      <c r="H60" s="321">
        <v>159.005</v>
      </c>
      <c r="I60" s="317">
        <v>111.083</v>
      </c>
      <c r="J60" s="323">
        <f t="shared" si="22"/>
        <v>8.520129147378693E-4</v>
      </c>
      <c r="K60" s="215">
        <f t="shared" si="18"/>
        <v>6.0165430533720666E-4</v>
      </c>
      <c r="L60" s="52">
        <f t="shared" si="34"/>
        <v>-0.30138674884437594</v>
      </c>
      <c r="N60" s="27">
        <f t="shared" si="27"/>
        <v>2.8779706420025701</v>
      </c>
      <c r="O60" s="152">
        <f t="shared" si="28"/>
        <v>5.2871489766777726</v>
      </c>
      <c r="P60" s="52">
        <f t="shared" si="29"/>
        <v>0.83711011485469178</v>
      </c>
    </row>
    <row r="61" spans="1:16" ht="20.100000000000001" customHeight="1" thickBot="1">
      <c r="A61" s="8" t="s">
        <v>17</v>
      </c>
      <c r="B61" s="19">
        <f>B62-SUM(B39:B60)</f>
        <v>365.75000000011642</v>
      </c>
      <c r="C61" s="140">
        <f>C62-SUM(C39:C60)</f>
        <v>317.27000000007683</v>
      </c>
      <c r="D61" s="247">
        <f t="shared" si="16"/>
        <v>9.153570637100187E-4</v>
      </c>
      <c r="E61" s="215">
        <f t="shared" si="17"/>
        <v>8.026487636891101E-4</v>
      </c>
      <c r="F61" s="52">
        <f t="shared" ref="F61" si="35">(C61-B61)/B61</f>
        <v>-0.13254955570751648</v>
      </c>
      <c r="H61" s="322">
        <f>H62-SUM(H39:H60)</f>
        <v>264.79899999996996</v>
      </c>
      <c r="I61" s="318">
        <f>I62-SUM(I39:I60)</f>
        <v>246.0339999999851</v>
      </c>
      <c r="J61" s="323">
        <f t="shared" si="22"/>
        <v>1.4188998321414262E-3</v>
      </c>
      <c r="K61" s="215">
        <f t="shared" si="18"/>
        <v>1.3325838819560631E-3</v>
      </c>
      <c r="L61" s="52">
        <f t="shared" ref="L61" si="36">(I61-H61)/H61</f>
        <v>-7.0865071242667055E-2</v>
      </c>
      <c r="N61" s="27">
        <f t="shared" si="19"/>
        <v>7.2398906356769839</v>
      </c>
      <c r="O61" s="152">
        <f t="shared" si="20"/>
        <v>7.7547199546104428</v>
      </c>
      <c r="P61" s="52">
        <f t="shared" ref="P61" si="37">(O61-N61)/N61</f>
        <v>7.1110096110632556E-2</v>
      </c>
    </row>
    <row r="62" spans="1:16" ht="26.25" customHeight="1" thickBot="1">
      <c r="A62" s="12" t="s">
        <v>18</v>
      </c>
      <c r="B62" s="17">
        <v>399570.85000000009</v>
      </c>
      <c r="C62" s="145">
        <v>395278.75</v>
      </c>
      <c r="D62" s="253">
        <f>SUM(D39:D61)</f>
        <v>1</v>
      </c>
      <c r="E62" s="254">
        <f>SUM(E39:E61)</f>
        <v>1.0000000000000002</v>
      </c>
      <c r="F62" s="57">
        <f t="shared" si="21"/>
        <v>-1.0741774581404254E-2</v>
      </c>
      <c r="G62" s="1"/>
      <c r="H62" s="17">
        <v>186622.75799999997</v>
      </c>
      <c r="I62" s="145">
        <v>184629.27799999996</v>
      </c>
      <c r="J62" s="253">
        <f>SUM(J39:J61)</f>
        <v>1</v>
      </c>
      <c r="K62" s="254">
        <f>SUM(K39:K61)</f>
        <v>1</v>
      </c>
      <c r="L62" s="57">
        <f t="shared" si="23"/>
        <v>-1.0681869785677537E-2</v>
      </c>
      <c r="M62" s="1"/>
      <c r="N62" s="29">
        <f t="shared" si="19"/>
        <v>4.6705798984085032</v>
      </c>
      <c r="O62" s="146">
        <f t="shared" si="20"/>
        <v>4.6708627266201379</v>
      </c>
      <c r="P62" s="57">
        <v>0</v>
      </c>
    </row>
    <row r="64" spans="1:16" ht="15.75" thickBot="1"/>
    <row r="65" spans="1:16">
      <c r="A65" s="464" t="s">
        <v>15</v>
      </c>
      <c r="B65" s="458" t="s">
        <v>1</v>
      </c>
      <c r="C65" s="451"/>
      <c r="D65" s="458" t="s">
        <v>102</v>
      </c>
      <c r="E65" s="451"/>
      <c r="F65" s="130" t="s">
        <v>0</v>
      </c>
      <c r="H65" s="467" t="s">
        <v>19</v>
      </c>
      <c r="I65" s="468"/>
      <c r="J65" s="458" t="s">
        <v>102</v>
      </c>
      <c r="K65" s="456"/>
      <c r="L65" s="130" t="s">
        <v>0</v>
      </c>
      <c r="N65" s="450" t="s">
        <v>22</v>
      </c>
      <c r="O65" s="451"/>
      <c r="P65" s="130" t="s">
        <v>0</v>
      </c>
    </row>
    <row r="66" spans="1:16">
      <c r="A66" s="465"/>
      <c r="B66" s="459" t="str">
        <f>B5</f>
        <v>jan-dez</v>
      </c>
      <c r="C66" s="453"/>
      <c r="D66" s="459" t="str">
        <f>B5</f>
        <v>jan-dez</v>
      </c>
      <c r="E66" s="453"/>
      <c r="F66" s="131" t="str">
        <f>F37</f>
        <v>2025/2024</v>
      </c>
      <c r="H66" s="448" t="str">
        <f>B5</f>
        <v>jan-dez</v>
      </c>
      <c r="I66" s="453"/>
      <c r="J66" s="459" t="str">
        <f>B5</f>
        <v>jan-dez</v>
      </c>
      <c r="K66" s="449"/>
      <c r="L66" s="131" t="str">
        <f>L37</f>
        <v>2025/2024</v>
      </c>
      <c r="N66" s="448" t="str">
        <f>B5</f>
        <v>jan-dez</v>
      </c>
      <c r="O66" s="449"/>
      <c r="P66" s="131" t="str">
        <f>P37</f>
        <v>2025/2024</v>
      </c>
    </row>
    <row r="67" spans="1:16" ht="19.5" customHeight="1" thickBot="1">
      <c r="A67" s="466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>
      <c r="A68" s="302" t="s">
        <v>148</v>
      </c>
      <c r="B68" s="115">
        <v>53784.469999999994</v>
      </c>
      <c r="C68" s="147">
        <v>57790.94999999999</v>
      </c>
      <c r="D68" s="247">
        <f>B68/$B$96</f>
        <v>0.40381068603895909</v>
      </c>
      <c r="E68" s="246">
        <f>C68/$C$96</f>
        <v>0.42753601852216255</v>
      </c>
      <c r="F68" s="61">
        <f t="shared" ref="F68:F94" si="38">(C68-B68)/B68</f>
        <v>7.4491391288228667E-2</v>
      </c>
      <c r="H68" s="19">
        <v>33495.219999999994</v>
      </c>
      <c r="I68" s="147">
        <v>36310.683999999994</v>
      </c>
      <c r="J68" s="245">
        <f>H68/$H$96</f>
        <v>0.29426058922873455</v>
      </c>
      <c r="K68" s="246">
        <f>I68/$I$96</f>
        <v>0.32851754027600288</v>
      </c>
      <c r="L68" s="61">
        <f t="shared" ref="L68:L91" si="39">(I68-H68)/H68</f>
        <v>8.4055695111123332E-2</v>
      </c>
      <c r="N68" s="41">
        <f t="shared" ref="N68:N96" si="40">(H68/B68)*10</f>
        <v>6.2276750147393845</v>
      </c>
      <c r="O68" s="149">
        <f t="shared" ref="O68:O96" si="41">(I68/C68)*10</f>
        <v>6.2831090335078423</v>
      </c>
      <c r="P68" s="61">
        <f t="shared" si="8"/>
        <v>8.9012382048291074E-3</v>
      </c>
    </row>
    <row r="69" spans="1:16" ht="20.100000000000001" customHeight="1">
      <c r="A69" s="303" t="s">
        <v>146</v>
      </c>
      <c r="B69" s="117">
        <v>30848.6</v>
      </c>
      <c r="C69" s="140">
        <v>29053.77</v>
      </c>
      <c r="D69" s="247">
        <f t="shared" ref="D69:D95" si="42">B69/$B$96</f>
        <v>0.23160950232179353</v>
      </c>
      <c r="E69" s="215">
        <f t="shared" ref="E69:E95" si="43">C69/$C$96</f>
        <v>0.21493907175532939</v>
      </c>
      <c r="F69" s="52">
        <f t="shared" si="38"/>
        <v>-5.8181894802357262E-2</v>
      </c>
      <c r="H69" s="19">
        <v>34780.296999999999</v>
      </c>
      <c r="I69" s="140">
        <v>29420.064999999995</v>
      </c>
      <c r="J69" s="214">
        <f t="shared" ref="J69:J96" si="44">H69/$H$96</f>
        <v>0.30555018563157343</v>
      </c>
      <c r="K69" s="215">
        <f t="shared" ref="K69:K96" si="45">I69/$I$96</f>
        <v>0.2661753050027954</v>
      </c>
      <c r="L69" s="52">
        <f t="shared" si="39"/>
        <v>-0.15411691280267112</v>
      </c>
      <c r="N69" s="40">
        <f t="shared" si="40"/>
        <v>11.274513916352769</v>
      </c>
      <c r="O69" s="143">
        <f t="shared" si="41"/>
        <v>10.126074860508634</v>
      </c>
      <c r="P69" s="52">
        <f t="shared" si="8"/>
        <v>-0.10186151388561565</v>
      </c>
    </row>
    <row r="70" spans="1:16" ht="20.100000000000001" customHeight="1">
      <c r="A70" s="303" t="s">
        <v>150</v>
      </c>
      <c r="B70" s="117">
        <v>10287.48</v>
      </c>
      <c r="C70" s="140">
        <v>10282.239999999998</v>
      </c>
      <c r="D70" s="247">
        <f t="shared" si="42"/>
        <v>7.723780408010103E-2</v>
      </c>
      <c r="E70" s="215">
        <f t="shared" si="43"/>
        <v>7.6067757167676261E-2</v>
      </c>
      <c r="F70" s="52">
        <f t="shared" si="38"/>
        <v>-5.0935700482543844E-4</v>
      </c>
      <c r="H70" s="19">
        <v>9831.3419999999987</v>
      </c>
      <c r="I70" s="140">
        <v>9302.2420000000002</v>
      </c>
      <c r="J70" s="214">
        <f t="shared" si="44"/>
        <v>8.6369830973768977E-2</v>
      </c>
      <c r="K70" s="215">
        <f t="shared" si="45"/>
        <v>8.4161170329155086E-2</v>
      </c>
      <c r="L70" s="52">
        <f t="shared" si="39"/>
        <v>-5.3817678196933706E-2</v>
      </c>
      <c r="N70" s="40">
        <f t="shared" si="40"/>
        <v>9.5566086155210019</v>
      </c>
      <c r="O70" s="143">
        <f t="shared" si="41"/>
        <v>9.0469022314203933</v>
      </c>
      <c r="P70" s="52">
        <f t="shared" si="8"/>
        <v>-5.3335487996525086E-2</v>
      </c>
    </row>
    <row r="71" spans="1:16" ht="20.100000000000001" customHeight="1">
      <c r="A71" s="303" t="s">
        <v>160</v>
      </c>
      <c r="B71" s="117">
        <v>2586.83</v>
      </c>
      <c r="C71" s="140">
        <v>2461.65</v>
      </c>
      <c r="D71" s="247">
        <f t="shared" si="42"/>
        <v>1.9421769833674305E-2</v>
      </c>
      <c r="E71" s="215">
        <f t="shared" si="43"/>
        <v>1.8211225806031597E-2</v>
      </c>
      <c r="F71" s="52">
        <f t="shared" si="38"/>
        <v>-4.8391274262321003E-2</v>
      </c>
      <c r="H71" s="19">
        <v>8046.3330000000005</v>
      </c>
      <c r="I71" s="140">
        <v>8034.3140000000003</v>
      </c>
      <c r="J71" s="214">
        <f t="shared" si="44"/>
        <v>7.0688256106710506E-2</v>
      </c>
      <c r="K71" s="215">
        <f t="shared" si="45"/>
        <v>7.2689709537971103E-2</v>
      </c>
      <c r="L71" s="52">
        <f t="shared" si="39"/>
        <v>-1.4937239112525211E-3</v>
      </c>
      <c r="N71" s="40">
        <f t="shared" si="40"/>
        <v>31.104993370263998</v>
      </c>
      <c r="O71" s="143">
        <f t="shared" si="41"/>
        <v>32.637921719172098</v>
      </c>
      <c r="P71" s="52">
        <f t="shared" si="8"/>
        <v>4.9282387900251474E-2</v>
      </c>
    </row>
    <row r="72" spans="1:16" ht="20.100000000000001" customHeight="1">
      <c r="A72" s="303" t="s">
        <v>157</v>
      </c>
      <c r="B72" s="117">
        <v>6842.2599999999993</v>
      </c>
      <c r="C72" s="140">
        <v>5917.5</v>
      </c>
      <c r="D72" s="247">
        <f t="shared" si="42"/>
        <v>5.1371291836787243E-2</v>
      </c>
      <c r="E72" s="215">
        <f t="shared" si="43"/>
        <v>4.3777518618484335E-2</v>
      </c>
      <c r="F72" s="52">
        <f t="shared" si="38"/>
        <v>-0.13515417420559864</v>
      </c>
      <c r="H72" s="19">
        <v>4412.9750000000004</v>
      </c>
      <c r="I72" s="140">
        <v>3968.9000000000005</v>
      </c>
      <c r="J72" s="214">
        <f t="shared" si="44"/>
        <v>3.8768654863340954E-2</v>
      </c>
      <c r="K72" s="215">
        <f t="shared" si="45"/>
        <v>3.5908254044496338E-2</v>
      </c>
      <c r="L72" s="52">
        <f t="shared" si="39"/>
        <v>-0.10062939400291182</v>
      </c>
      <c r="N72" s="40">
        <f t="shared" si="40"/>
        <v>6.4495868324208683</v>
      </c>
      <c r="O72" s="143">
        <f t="shared" si="41"/>
        <v>6.7070553443177028</v>
      </c>
      <c r="P72" s="52">
        <f t="shared" ref="P72:P76" si="46">(O72-N72)/N72</f>
        <v>3.9920155908683697E-2</v>
      </c>
    </row>
    <row r="73" spans="1:16" ht="20.100000000000001" customHeight="1">
      <c r="A73" s="303" t="s">
        <v>179</v>
      </c>
      <c r="B73" s="117">
        <v>2823.8500000000004</v>
      </c>
      <c r="C73" s="140">
        <v>3195.5900000000006</v>
      </c>
      <c r="D73" s="247">
        <f t="shared" si="42"/>
        <v>2.1201302267571196E-2</v>
      </c>
      <c r="E73" s="215">
        <f t="shared" si="43"/>
        <v>2.3640895770518359E-2</v>
      </c>
      <c r="F73" s="52">
        <f t="shared" si="38"/>
        <v>0.13164296970448153</v>
      </c>
      <c r="H73" s="19">
        <v>2859.0120000000002</v>
      </c>
      <c r="I73" s="140">
        <v>3458.6550000000007</v>
      </c>
      <c r="J73" s="214">
        <f t="shared" si="44"/>
        <v>2.5116854158056673E-2</v>
      </c>
      <c r="K73" s="215">
        <f t="shared" si="45"/>
        <v>3.1291859808074647E-2</v>
      </c>
      <c r="L73" s="52">
        <f t="shared" si="39"/>
        <v>0.20973783950539573</v>
      </c>
      <c r="N73" s="40">
        <f t="shared" si="40"/>
        <v>10.124517945358287</v>
      </c>
      <c r="O73" s="143">
        <f t="shared" si="41"/>
        <v>10.823212614884888</v>
      </c>
      <c r="P73" s="52">
        <f t="shared" si="46"/>
        <v>6.9010166538045037E-2</v>
      </c>
    </row>
    <row r="74" spans="1:16" ht="20.100000000000001" customHeight="1">
      <c r="A74" s="303" t="s">
        <v>147</v>
      </c>
      <c r="B74" s="117">
        <v>5785.2200000000012</v>
      </c>
      <c r="C74" s="140">
        <v>5479.8900000000012</v>
      </c>
      <c r="D74" s="247">
        <f t="shared" si="42"/>
        <v>4.3435096731199691E-2</v>
      </c>
      <c r="E74" s="215">
        <f t="shared" si="43"/>
        <v>4.0540090663666442E-2</v>
      </c>
      <c r="F74" s="52">
        <f t="shared" si="38"/>
        <v>-5.2777595320489083E-2</v>
      </c>
      <c r="H74" s="19">
        <v>3115.7040000000002</v>
      </c>
      <c r="I74" s="140">
        <v>3283.453</v>
      </c>
      <c r="J74" s="214">
        <f t="shared" si="44"/>
        <v>2.7371932320561725E-2</v>
      </c>
      <c r="K74" s="215">
        <f t="shared" si="45"/>
        <v>2.9706735989106201E-2</v>
      </c>
      <c r="L74" s="52">
        <f t="shared" si="39"/>
        <v>5.3839838444216713E-2</v>
      </c>
      <c r="N74" s="40">
        <f t="shared" si="40"/>
        <v>5.3856275128690001</v>
      </c>
      <c r="O74" s="143">
        <f t="shared" si="41"/>
        <v>5.9918228285604256</v>
      </c>
      <c r="P74" s="52">
        <f t="shared" si="46"/>
        <v>0.112557972908991</v>
      </c>
    </row>
    <row r="75" spans="1:16" ht="20.100000000000001" customHeight="1">
      <c r="A75" s="303" t="s">
        <v>230</v>
      </c>
      <c r="B75" s="117">
        <v>1043.3100000000002</v>
      </c>
      <c r="C75" s="140">
        <v>1519.69</v>
      </c>
      <c r="D75" s="247">
        <f t="shared" si="42"/>
        <v>7.8331110607077932E-3</v>
      </c>
      <c r="E75" s="215">
        <f t="shared" si="43"/>
        <v>1.1242629027346763E-2</v>
      </c>
      <c r="F75" s="52">
        <f t="shared" si="38"/>
        <v>0.45660446080263756</v>
      </c>
      <c r="H75" s="19">
        <v>1477.1189999999999</v>
      </c>
      <c r="I75" s="140">
        <v>2191.3879999999999</v>
      </c>
      <c r="J75" s="214">
        <f t="shared" si="44"/>
        <v>1.2976714507352369E-2</v>
      </c>
      <c r="K75" s="215">
        <f t="shared" si="45"/>
        <v>1.9826379352984636E-2</v>
      </c>
      <c r="L75" s="52">
        <f t="shared" si="39"/>
        <v>0.48355548875886101</v>
      </c>
      <c r="N75" s="40">
        <f t="shared" si="40"/>
        <v>14.158006728584983</v>
      </c>
      <c r="O75" s="143">
        <f t="shared" si="41"/>
        <v>14.419967230158781</v>
      </c>
      <c r="P75" s="52">
        <f t="shared" si="46"/>
        <v>1.8502639996977835E-2</v>
      </c>
    </row>
    <row r="76" spans="1:16" ht="20.100000000000001" customHeight="1">
      <c r="A76" s="303" t="s">
        <v>161</v>
      </c>
      <c r="B76" s="117">
        <v>2106.4100000000003</v>
      </c>
      <c r="C76" s="140">
        <v>1990.67</v>
      </c>
      <c r="D76" s="247">
        <f t="shared" si="42"/>
        <v>1.5814804295353733E-2</v>
      </c>
      <c r="E76" s="215">
        <f t="shared" si="43"/>
        <v>1.4726927416689179E-2</v>
      </c>
      <c r="F76" s="52">
        <f t="shared" si="38"/>
        <v>-5.4946567857159914E-2</v>
      </c>
      <c r="H76" s="19">
        <v>2367.6469999999999</v>
      </c>
      <c r="I76" s="140">
        <v>2163.8470000000002</v>
      </c>
      <c r="J76" s="214">
        <f t="shared" si="44"/>
        <v>2.0800138088528628E-2</v>
      </c>
      <c r="K76" s="215">
        <f t="shared" si="45"/>
        <v>1.9577204714006716E-2</v>
      </c>
      <c r="L76" s="52">
        <f t="shared" si="39"/>
        <v>-8.6077020772099777E-2</v>
      </c>
      <c r="N76" s="40">
        <f t="shared" si="40"/>
        <v>11.240200150967759</v>
      </c>
      <c r="O76" s="143">
        <f t="shared" si="41"/>
        <v>10.869943285426515</v>
      </c>
      <c r="P76" s="52">
        <f t="shared" si="46"/>
        <v>-3.2940415701526907E-2</v>
      </c>
    </row>
    <row r="77" spans="1:16" ht="20.100000000000001" customHeight="1">
      <c r="A77" s="303" t="s">
        <v>155</v>
      </c>
      <c r="B77" s="117">
        <v>3042.82</v>
      </c>
      <c r="C77" s="140">
        <v>3532.34</v>
      </c>
      <c r="D77" s="247">
        <f t="shared" si="42"/>
        <v>2.2845316346764517E-2</v>
      </c>
      <c r="E77" s="215">
        <f t="shared" si="43"/>
        <v>2.6132163940315499E-2</v>
      </c>
      <c r="F77" s="52">
        <f t="shared" si="38"/>
        <v>0.16087708112868981</v>
      </c>
      <c r="H77" s="19">
        <v>2454.5729999999999</v>
      </c>
      <c r="I77" s="140">
        <v>1727.75</v>
      </c>
      <c r="J77" s="214">
        <f t="shared" si="44"/>
        <v>2.1563796185991399E-2</v>
      </c>
      <c r="K77" s="215">
        <f t="shared" si="45"/>
        <v>1.5631657619334962E-2</v>
      </c>
      <c r="L77" s="52">
        <f t="shared" si="39"/>
        <v>-0.29610975106464543</v>
      </c>
      <c r="N77" s="40">
        <f t="shared" ref="N77:N78" si="47">(H77/B77)*10</f>
        <v>8.0667702986045828</v>
      </c>
      <c r="O77" s="143">
        <f t="shared" ref="O77:O78" si="48">(I77/C77)*10</f>
        <v>4.8912335732120917</v>
      </c>
      <c r="P77" s="52">
        <f t="shared" ref="P77:P78" si="49">(O77-N77)/N77</f>
        <v>-0.39365652024848236</v>
      </c>
    </row>
    <row r="78" spans="1:16" ht="20.100000000000001" customHeight="1">
      <c r="A78" s="303" t="s">
        <v>165</v>
      </c>
      <c r="B78" s="117">
        <v>1368.12</v>
      </c>
      <c r="C78" s="140">
        <v>1317.68</v>
      </c>
      <c r="D78" s="247">
        <f t="shared" si="42"/>
        <v>1.0271765730583953E-2</v>
      </c>
      <c r="E78" s="215">
        <f t="shared" si="43"/>
        <v>9.7481640444789935E-3</v>
      </c>
      <c r="F78" s="52">
        <f t="shared" si="38"/>
        <v>-3.6868110984416447E-2</v>
      </c>
      <c r="H78" s="19">
        <v>948.44700000000012</v>
      </c>
      <c r="I78" s="140">
        <v>904.73699999999997</v>
      </c>
      <c r="J78" s="214">
        <f t="shared" si="44"/>
        <v>8.3322507830139846E-3</v>
      </c>
      <c r="K78" s="215">
        <f t="shared" si="45"/>
        <v>8.1855239586423132E-3</v>
      </c>
      <c r="L78" s="52">
        <f t="shared" si="39"/>
        <v>-4.6085864576513126E-2</v>
      </c>
      <c r="N78" s="40">
        <f t="shared" si="47"/>
        <v>6.9324839926322266</v>
      </c>
      <c r="O78" s="143">
        <f t="shared" si="48"/>
        <v>6.866135935887316</v>
      </c>
      <c r="P78" s="52">
        <f t="shared" si="49"/>
        <v>-9.5706036704051051E-3</v>
      </c>
    </row>
    <row r="79" spans="1:16" ht="20.100000000000001" customHeight="1">
      <c r="A79" s="303" t="s">
        <v>185</v>
      </c>
      <c r="B79" s="117">
        <v>715.48000000000013</v>
      </c>
      <c r="C79" s="140">
        <v>1072.69</v>
      </c>
      <c r="D79" s="247">
        <f t="shared" si="42"/>
        <v>5.3717824057233346E-3</v>
      </c>
      <c r="E79" s="215">
        <f t="shared" si="43"/>
        <v>7.9357340848097962E-3</v>
      </c>
      <c r="F79" s="52">
        <f t="shared" si="38"/>
        <v>0.49925923855313897</v>
      </c>
      <c r="H79" s="19">
        <v>590.06200000000001</v>
      </c>
      <c r="I79" s="140">
        <v>786.71</v>
      </c>
      <c r="J79" s="214">
        <f t="shared" si="44"/>
        <v>5.1837841877583014E-3</v>
      </c>
      <c r="K79" s="215">
        <f t="shared" si="45"/>
        <v>7.1176856406928134E-3</v>
      </c>
      <c r="L79" s="52">
        <f t="shared" ref="L79:L80" si="50">(I79-H79)/H79</f>
        <v>0.3332666736715803</v>
      </c>
      <c r="N79" s="40">
        <f t="shared" ref="N79:N80" si="51">(H79/B79)*10</f>
        <v>8.2470788841057736</v>
      </c>
      <c r="O79" s="143">
        <f t="shared" ref="O79:O80" si="52">(I79/C79)*10</f>
        <v>7.3339921132852925</v>
      </c>
      <c r="P79" s="52">
        <f t="shared" ref="P79:P80" si="53">(O79-N79)/N79</f>
        <v>-0.11071638620799813</v>
      </c>
    </row>
    <row r="80" spans="1:16" ht="20.100000000000001" customHeight="1">
      <c r="A80" s="303" t="s">
        <v>168</v>
      </c>
      <c r="B80" s="117">
        <v>1767.6399999999999</v>
      </c>
      <c r="C80" s="140">
        <v>1418.8599999999997</v>
      </c>
      <c r="D80" s="247">
        <f t="shared" si="42"/>
        <v>1.3271338753917361E-2</v>
      </c>
      <c r="E80" s="215">
        <f t="shared" si="43"/>
        <v>1.0496691181583891E-2</v>
      </c>
      <c r="F80" s="52">
        <f t="shared" si="38"/>
        <v>-0.19731393270122888</v>
      </c>
      <c r="H80" s="19">
        <v>902.86399999999981</v>
      </c>
      <c r="I80" s="140">
        <v>786.02300000000002</v>
      </c>
      <c r="J80" s="214">
        <f t="shared" si="44"/>
        <v>7.9317972126593649E-3</v>
      </c>
      <c r="K80" s="215">
        <f t="shared" si="45"/>
        <v>7.1114700720141949E-3</v>
      </c>
      <c r="L80" s="52">
        <f t="shared" si="50"/>
        <v>-0.12941151712771781</v>
      </c>
      <c r="N80" s="40">
        <f t="shared" si="51"/>
        <v>5.1077368694983143</v>
      </c>
      <c r="O80" s="143">
        <f t="shared" si="52"/>
        <v>5.5398207011262581</v>
      </c>
      <c r="P80" s="52">
        <f t="shared" si="53"/>
        <v>8.459398803571952E-2</v>
      </c>
    </row>
    <row r="81" spans="1:16" ht="20.100000000000001" customHeight="1">
      <c r="A81" s="303" t="s">
        <v>236</v>
      </c>
      <c r="B81" s="117">
        <v>762.55</v>
      </c>
      <c r="C81" s="140">
        <v>618.95000000000016</v>
      </c>
      <c r="D81" s="247">
        <f t="shared" si="42"/>
        <v>5.7251812398450381E-3</v>
      </c>
      <c r="E81" s="215">
        <f t="shared" si="43"/>
        <v>4.5789767890005726E-3</v>
      </c>
      <c r="F81" s="52">
        <f t="shared" si="38"/>
        <v>-0.18831552029375098</v>
      </c>
      <c r="H81" s="19">
        <v>876.19</v>
      </c>
      <c r="I81" s="140">
        <v>695.024</v>
      </c>
      <c r="J81" s="214">
        <f t="shared" si="44"/>
        <v>7.6974620759715862E-3</v>
      </c>
      <c r="K81" s="215">
        <f t="shared" si="45"/>
        <v>6.2881650731996313E-3</v>
      </c>
      <c r="L81" s="52">
        <f t="shared" si="39"/>
        <v>-0.20676565585089995</v>
      </c>
      <c r="N81" s="40">
        <f t="shared" ref="N81" si="54">(H81/B81)*10</f>
        <v>11.490262933578128</v>
      </c>
      <c r="O81" s="143">
        <f t="shared" ref="O81" si="55">(I81/C81)*10</f>
        <v>11.229081509007186</v>
      </c>
      <c r="P81" s="52">
        <f t="shared" ref="P81" si="56">(O81-N81)/N81</f>
        <v>-2.2730674317964387E-2</v>
      </c>
    </row>
    <row r="82" spans="1:16" ht="20.100000000000001" customHeight="1">
      <c r="A82" s="303" t="s">
        <v>248</v>
      </c>
      <c r="B82" s="117">
        <v>716.40000000000009</v>
      </c>
      <c r="C82" s="140">
        <v>680.12999999999988</v>
      </c>
      <c r="D82" s="247">
        <f t="shared" si="42"/>
        <v>5.3786897124450672E-3</v>
      </c>
      <c r="E82" s="215">
        <f t="shared" si="43"/>
        <v>5.0315849155876209E-3</v>
      </c>
      <c r="F82" s="52">
        <f t="shared" si="38"/>
        <v>-5.0628140703517871E-2</v>
      </c>
      <c r="H82" s="19">
        <v>557.05200000000002</v>
      </c>
      <c r="I82" s="140">
        <v>649.46500000000003</v>
      </c>
      <c r="J82" s="214">
        <f t="shared" si="44"/>
        <v>4.8937863298418429E-3</v>
      </c>
      <c r="K82" s="215">
        <f t="shared" si="45"/>
        <v>5.8759742530698203E-3</v>
      </c>
      <c r="L82" s="52">
        <f t="shared" si="39"/>
        <v>0.16589654107695512</v>
      </c>
      <c r="N82" s="40">
        <f t="shared" ref="N82" si="57">(H82/B82)*10</f>
        <v>7.775711892797319</v>
      </c>
      <c r="O82" s="143">
        <f t="shared" ref="O82" si="58">(I82/C82)*10</f>
        <v>9.5491303133224541</v>
      </c>
      <c r="P82" s="52">
        <f t="shared" ref="P82" si="59">(O82-N82)/N82</f>
        <v>0.22807151872073109</v>
      </c>
    </row>
    <row r="83" spans="1:16" ht="20.100000000000001" customHeight="1">
      <c r="A83" s="303" t="s">
        <v>180</v>
      </c>
      <c r="B83" s="117">
        <v>444.17</v>
      </c>
      <c r="C83" s="140">
        <v>632.05999999999995</v>
      </c>
      <c r="D83" s="247">
        <f t="shared" si="42"/>
        <v>3.3348026376001194E-3</v>
      </c>
      <c r="E83" s="215">
        <f t="shared" si="43"/>
        <v>4.6759642446977962E-3</v>
      </c>
      <c r="F83" s="52">
        <f t="shared" si="38"/>
        <v>0.42301371096652163</v>
      </c>
      <c r="H83" s="19">
        <v>512.86500000000001</v>
      </c>
      <c r="I83" s="140">
        <v>638.08799999999997</v>
      </c>
      <c r="J83" s="214">
        <f t="shared" si="44"/>
        <v>4.5055968312730883E-3</v>
      </c>
      <c r="K83" s="215">
        <f t="shared" si="45"/>
        <v>5.7730419024779088E-3</v>
      </c>
      <c r="L83" s="52">
        <f t="shared" si="39"/>
        <v>0.24416366880173135</v>
      </c>
      <c r="N83" s="40">
        <f t="shared" ref="N83" si="60">(H83/B83)*10</f>
        <v>11.546592520881644</v>
      </c>
      <c r="O83" s="143">
        <f t="shared" ref="O83" si="61">(I83/C83)*10</f>
        <v>10.095370692655761</v>
      </c>
      <c r="P83" s="52">
        <f t="shared" ref="P83" si="62">(O83-N83)/N83</f>
        <v>-0.12568399080520029</v>
      </c>
    </row>
    <row r="84" spans="1:16" ht="20.100000000000001" customHeight="1">
      <c r="A84" s="303" t="s">
        <v>249</v>
      </c>
      <c r="B84" s="117">
        <v>679.71</v>
      </c>
      <c r="C84" s="140">
        <v>737.87</v>
      </c>
      <c r="D84" s="247">
        <f t="shared" si="42"/>
        <v>5.1032233172055227E-3</v>
      </c>
      <c r="E84" s="215">
        <f t="shared" si="43"/>
        <v>5.4587440072701374E-3</v>
      </c>
      <c r="F84" s="52">
        <f t="shared" si="38"/>
        <v>8.5565903105736224E-2</v>
      </c>
      <c r="H84" s="19">
        <v>608.44299999999998</v>
      </c>
      <c r="I84" s="140">
        <v>624.40900000000011</v>
      </c>
      <c r="J84" s="214">
        <f t="shared" si="44"/>
        <v>5.3452640613227496E-3</v>
      </c>
      <c r="K84" s="215">
        <f t="shared" si="45"/>
        <v>5.6492824207387219E-3</v>
      </c>
      <c r="L84" s="52">
        <f t="shared" si="39"/>
        <v>2.6240748928001673E-2</v>
      </c>
      <c r="N84" s="40">
        <f t="shared" ref="N84:N90" si="63">(H84/B84)*10</f>
        <v>8.9515087316649744</v>
      </c>
      <c r="O84" s="143">
        <f t="shared" ref="O84:O90" si="64">(I84/C84)*10</f>
        <v>8.4623172103487079</v>
      </c>
      <c r="P84" s="52">
        <f t="shared" ref="P84:P90" si="65">(O84-N84)/N84</f>
        <v>-5.4649058162207394E-2</v>
      </c>
    </row>
    <row r="85" spans="1:16" ht="20.100000000000001" customHeight="1">
      <c r="A85" s="303" t="s">
        <v>169</v>
      </c>
      <c r="B85" s="117">
        <v>761</v>
      </c>
      <c r="C85" s="140">
        <v>573.89</v>
      </c>
      <c r="D85" s="247">
        <f t="shared" si="42"/>
        <v>5.7135439296073362E-3</v>
      </c>
      <c r="E85" s="215">
        <f t="shared" si="43"/>
        <v>4.2456240236522138E-3</v>
      </c>
      <c r="F85" s="52">
        <f t="shared" si="38"/>
        <v>-0.24587385019710908</v>
      </c>
      <c r="H85" s="19">
        <v>604.08300000000008</v>
      </c>
      <c r="I85" s="140">
        <v>528.90400000000011</v>
      </c>
      <c r="J85" s="214">
        <f t="shared" si="44"/>
        <v>5.3069607998711974E-3</v>
      </c>
      <c r="K85" s="215">
        <f t="shared" si="45"/>
        <v>4.7852098055255338E-3</v>
      </c>
      <c r="L85" s="52">
        <f t="shared" si="39"/>
        <v>-0.12445144127545381</v>
      </c>
      <c r="N85" s="40">
        <f t="shared" si="63"/>
        <v>7.9380157687253625</v>
      </c>
      <c r="O85" s="143">
        <f t="shared" si="64"/>
        <v>9.2161215563958283</v>
      </c>
      <c r="P85" s="52">
        <f t="shared" si="65"/>
        <v>0.16101073932178597</v>
      </c>
    </row>
    <row r="86" spans="1:16" ht="20.100000000000001" customHeight="1">
      <c r="A86" s="303" t="s">
        <v>149</v>
      </c>
      <c r="B86" s="117">
        <v>718.1400000000001</v>
      </c>
      <c r="C86" s="140">
        <v>784.12999999999988</v>
      </c>
      <c r="D86" s="247">
        <f t="shared" si="42"/>
        <v>5.3917535316796491E-3</v>
      </c>
      <c r="E86" s="215">
        <f t="shared" si="43"/>
        <v>5.8009743429340288E-3</v>
      </c>
      <c r="F86" s="52">
        <f t="shared" si="38"/>
        <v>9.1890160692900791E-2</v>
      </c>
      <c r="H86" s="19">
        <v>440.375</v>
      </c>
      <c r="I86" s="140">
        <v>472.04700000000003</v>
      </c>
      <c r="J86" s="214">
        <f t="shared" si="44"/>
        <v>3.8687611838824766E-3</v>
      </c>
      <c r="K86" s="215">
        <f t="shared" si="45"/>
        <v>4.270801379964816E-3</v>
      </c>
      <c r="L86" s="52">
        <f t="shared" si="39"/>
        <v>7.192052228214596E-2</v>
      </c>
      <c r="N86" s="40">
        <f t="shared" si="63"/>
        <v>6.132160859999443</v>
      </c>
      <c r="O86" s="143">
        <f t="shared" si="64"/>
        <v>6.0200094372106685</v>
      </c>
      <c r="P86" s="52">
        <f t="shared" si="65"/>
        <v>-1.8289054274545684E-2</v>
      </c>
    </row>
    <row r="87" spans="1:16" ht="20.100000000000001" customHeight="1">
      <c r="A87" s="303" t="s">
        <v>232</v>
      </c>
      <c r="B87" s="117">
        <v>237.57</v>
      </c>
      <c r="C87" s="140">
        <v>636.2299999999999</v>
      </c>
      <c r="D87" s="247">
        <f t="shared" si="42"/>
        <v>1.7836618020457488E-3</v>
      </c>
      <c r="E87" s="215">
        <f t="shared" si="43"/>
        <v>4.7068138015442813E-3</v>
      </c>
      <c r="F87" s="52">
        <f t="shared" si="38"/>
        <v>1.6780738308709009</v>
      </c>
      <c r="H87" s="19">
        <v>165.66900000000001</v>
      </c>
      <c r="I87" s="140">
        <v>398.28899999999999</v>
      </c>
      <c r="J87" s="214">
        <f t="shared" si="44"/>
        <v>1.4554272984902096E-3</v>
      </c>
      <c r="K87" s="215">
        <f t="shared" si="45"/>
        <v>3.6034827269844031E-3</v>
      </c>
      <c r="L87" s="52">
        <f t="shared" si="39"/>
        <v>1.4041250928055338</v>
      </c>
      <c r="N87" s="40">
        <f t="shared" si="63"/>
        <v>6.9734815001894193</v>
      </c>
      <c r="O87" s="143">
        <f t="shared" si="64"/>
        <v>6.260141772629396</v>
      </c>
      <c r="P87" s="52">
        <f t="shared" si="65"/>
        <v>-0.10229319853227502</v>
      </c>
    </row>
    <row r="88" spans="1:16" ht="20.100000000000001" customHeight="1">
      <c r="A88" s="303" t="s">
        <v>238</v>
      </c>
      <c r="B88" s="117">
        <v>274.91999999999996</v>
      </c>
      <c r="C88" s="140">
        <v>338.35</v>
      </c>
      <c r="D88" s="247">
        <f t="shared" si="42"/>
        <v>2.0640834390639276E-3</v>
      </c>
      <c r="E88" s="215">
        <f t="shared" si="43"/>
        <v>2.5031049302178584E-3</v>
      </c>
      <c r="F88" s="52">
        <f t="shared" si="38"/>
        <v>0.23072166448421386</v>
      </c>
      <c r="H88" s="19">
        <v>255.92400000000001</v>
      </c>
      <c r="I88" s="140">
        <v>342.50300000000004</v>
      </c>
      <c r="J88" s="214">
        <f t="shared" si="44"/>
        <v>2.2483311659924812E-3</v>
      </c>
      <c r="K88" s="215">
        <f t="shared" si="45"/>
        <v>3.0987640744292192E-3</v>
      </c>
      <c r="L88" s="52">
        <f t="shared" si="39"/>
        <v>0.33829965145902702</v>
      </c>
      <c r="N88" s="40">
        <f t="shared" ref="N88:N89" si="66">(H88/B88)*10</f>
        <v>9.3090353557398533</v>
      </c>
      <c r="O88" s="143">
        <f t="shared" ref="O88:O89" si="67">(I88/C88)*10</f>
        <v>10.122742722033397</v>
      </c>
      <c r="P88" s="52">
        <f t="shared" ref="P88:P89" si="68">(O88-N88)/N88</f>
        <v>8.7410492623365157E-2</v>
      </c>
    </row>
    <row r="89" spans="1:16" ht="20.100000000000001" customHeight="1">
      <c r="A89" s="303" t="s">
        <v>250</v>
      </c>
      <c r="B89" s="117">
        <v>250.10000000000002</v>
      </c>
      <c r="C89" s="140">
        <v>280.70000000000005</v>
      </c>
      <c r="D89" s="247">
        <f t="shared" si="42"/>
        <v>1.8777363164189159E-3</v>
      </c>
      <c r="E89" s="215">
        <f t="shared" si="43"/>
        <v>2.0766116563090079E-3</v>
      </c>
      <c r="F89" s="52">
        <f t="shared" si="38"/>
        <v>0.12235105957616961</v>
      </c>
      <c r="H89" s="19">
        <v>295.529</v>
      </c>
      <c r="I89" s="140">
        <v>319.82100000000003</v>
      </c>
      <c r="J89" s="214">
        <f t="shared" si="44"/>
        <v>2.5962670994302685E-3</v>
      </c>
      <c r="K89" s="215">
        <f t="shared" si="45"/>
        <v>2.8935507865566939E-3</v>
      </c>
      <c r="L89" s="52">
        <f t="shared" si="39"/>
        <v>8.2198362935617247E-2</v>
      </c>
      <c r="N89" s="40">
        <f t="shared" si="66"/>
        <v>11.816433426629347</v>
      </c>
      <c r="O89" s="143">
        <f t="shared" si="67"/>
        <v>11.393694335589597</v>
      </c>
      <c r="P89" s="52">
        <f t="shared" si="68"/>
        <v>-3.5775523440691598E-2</v>
      </c>
    </row>
    <row r="90" spans="1:16" ht="20.100000000000001" customHeight="1">
      <c r="A90" s="303" t="s">
        <v>251</v>
      </c>
      <c r="B90" s="117">
        <v>320.14999999999998</v>
      </c>
      <c r="C90" s="140">
        <v>661.18</v>
      </c>
      <c r="D90" s="247">
        <f t="shared" si="42"/>
        <v>2.4036676597421662E-3</v>
      </c>
      <c r="E90" s="215">
        <f t="shared" si="43"/>
        <v>4.8913932843547905E-3</v>
      </c>
      <c r="F90" s="52">
        <f t="shared" si="38"/>
        <v>1.0652194283929408</v>
      </c>
      <c r="H90" s="19">
        <v>154.303</v>
      </c>
      <c r="I90" s="140">
        <v>296.17099999999999</v>
      </c>
      <c r="J90" s="214">
        <f t="shared" si="44"/>
        <v>1.3555752641648999E-3</v>
      </c>
      <c r="K90" s="215">
        <f t="shared" si="45"/>
        <v>2.6795796086100739E-3</v>
      </c>
      <c r="L90" s="52">
        <f t="shared" si="39"/>
        <v>0.91941180664018196</v>
      </c>
      <c r="N90" s="40">
        <f t="shared" si="63"/>
        <v>4.819709511166641</v>
      </c>
      <c r="O90" s="143">
        <f t="shared" si="64"/>
        <v>4.4794307147826622</v>
      </c>
      <c r="P90" s="52">
        <f t="shared" si="65"/>
        <v>-7.0601515629852188E-2</v>
      </c>
    </row>
    <row r="91" spans="1:16" ht="20.100000000000001" customHeight="1">
      <c r="A91" s="303" t="s">
        <v>194</v>
      </c>
      <c r="B91" s="117">
        <v>419.95</v>
      </c>
      <c r="C91" s="140">
        <v>462.63</v>
      </c>
      <c r="D91" s="247">
        <f t="shared" si="42"/>
        <v>3.1529602802084114E-3</v>
      </c>
      <c r="E91" s="215">
        <f t="shared" si="43"/>
        <v>3.4225252958968158E-3</v>
      </c>
      <c r="F91" s="52">
        <f t="shared" si="38"/>
        <v>0.10163114656506729</v>
      </c>
      <c r="H91" s="19">
        <v>224.22600000000003</v>
      </c>
      <c r="I91" s="140">
        <v>257.47699999999998</v>
      </c>
      <c r="J91" s="214">
        <f t="shared" si="44"/>
        <v>1.9698594271183247E-3</v>
      </c>
      <c r="K91" s="215">
        <f t="shared" si="45"/>
        <v>2.3294992382309407E-3</v>
      </c>
      <c r="L91" s="52">
        <f t="shared" si="39"/>
        <v>0.14829234789899451</v>
      </c>
      <c r="N91" s="40">
        <f t="shared" ref="N91:N94" si="69">(H91/B91)*10</f>
        <v>5.3393499226098351</v>
      </c>
      <c r="O91" s="143">
        <f t="shared" ref="O91:O94" si="70">(I91/C91)*10</f>
        <v>5.5655059118518038</v>
      </c>
      <c r="P91" s="52">
        <f t="shared" ref="P91:P94" si="71">(O91-N91)/N91</f>
        <v>4.2356465210173992E-2</v>
      </c>
    </row>
    <row r="92" spans="1:16" ht="20.100000000000001" customHeight="1">
      <c r="A92" s="303" t="s">
        <v>182</v>
      </c>
      <c r="B92" s="117">
        <v>218.98</v>
      </c>
      <c r="C92" s="140">
        <v>277.55000000000007</v>
      </c>
      <c r="D92" s="247">
        <f t="shared" si="42"/>
        <v>1.6440891586142108E-3</v>
      </c>
      <c r="E92" s="215">
        <f t="shared" si="43"/>
        <v>2.0533080342307274E-3</v>
      </c>
      <c r="F92" s="52">
        <f t="shared" si="38"/>
        <v>0.26746734861631238</v>
      </c>
      <c r="H92" s="19">
        <v>229.24099999999999</v>
      </c>
      <c r="I92" s="140">
        <v>253.27700000000002</v>
      </c>
      <c r="J92" s="214">
        <f t="shared" si="44"/>
        <v>2.0139169629393196E-3</v>
      </c>
      <c r="K92" s="215">
        <f t="shared" si="45"/>
        <v>2.2915001284053256E-3</v>
      </c>
      <c r="L92" s="52">
        <f t="shared" ref="L92:L94" si="72">(I92-H92)/H92</f>
        <v>0.10485035399426818</v>
      </c>
      <c r="N92" s="40">
        <f t="shared" si="69"/>
        <v>10.468581605626085</v>
      </c>
      <c r="O92" s="143">
        <f t="shared" si="70"/>
        <v>9.1254548729958547</v>
      </c>
      <c r="P92" s="52">
        <f t="shared" si="71"/>
        <v>-0.1283007367405341</v>
      </c>
    </row>
    <row r="93" spans="1:16" ht="20.100000000000001" customHeight="1">
      <c r="A93" s="303" t="s">
        <v>252</v>
      </c>
      <c r="B93" s="117">
        <v>236.54</v>
      </c>
      <c r="C93" s="140">
        <v>248.02</v>
      </c>
      <c r="D93" s="247">
        <f t="shared" si="42"/>
        <v>1.7759286216942436E-3</v>
      </c>
      <c r="E93" s="215">
        <f t="shared" si="43"/>
        <v>1.834845824715925E-3</v>
      </c>
      <c r="F93" s="52">
        <f t="shared" si="38"/>
        <v>4.8533017671429861E-2</v>
      </c>
      <c r="H93" s="19">
        <v>222.78800000000001</v>
      </c>
      <c r="I93" s="140">
        <v>239.02900000000002</v>
      </c>
      <c r="J93" s="214">
        <f t="shared" si="44"/>
        <v>1.9572263789606795E-3</v>
      </c>
      <c r="K93" s="215">
        <f t="shared" si="45"/>
        <v>2.1625926720254766E-3</v>
      </c>
      <c r="L93" s="52">
        <f t="shared" si="72"/>
        <v>7.2898899402122255E-2</v>
      </c>
      <c r="N93" s="40">
        <f t="shared" si="69"/>
        <v>9.4186184154899806</v>
      </c>
      <c r="O93" s="143">
        <f t="shared" si="70"/>
        <v>9.6374889121845015</v>
      </c>
      <c r="P93" s="52">
        <f t="shared" si="71"/>
        <v>2.3238068158124309E-2</v>
      </c>
    </row>
    <row r="94" spans="1:16" ht="20.100000000000001" customHeight="1">
      <c r="A94" s="303" t="s">
        <v>253</v>
      </c>
      <c r="B94" s="117">
        <v>188.5</v>
      </c>
      <c r="C94" s="140">
        <v>120.36999999999999</v>
      </c>
      <c r="D94" s="247">
        <f t="shared" si="42"/>
        <v>1.4152470837463639E-3</v>
      </c>
      <c r="E94" s="215">
        <f t="shared" si="43"/>
        <v>8.904942824008381E-4</v>
      </c>
      <c r="F94" s="52">
        <f t="shared" si="38"/>
        <v>-0.36143236074270563</v>
      </c>
      <c r="H94" s="19">
        <v>485.24599999999998</v>
      </c>
      <c r="I94" s="140">
        <v>182.976</v>
      </c>
      <c r="J94" s="214">
        <f t="shared" si="44"/>
        <v>4.2629597262202352E-3</v>
      </c>
      <c r="K94" s="215">
        <f t="shared" ref="K94" si="73">I94/$I$96</f>
        <v>1.6554583617742348E-3</v>
      </c>
      <c r="L94" s="52">
        <f t="shared" si="72"/>
        <v>-0.62292115751598154</v>
      </c>
      <c r="N94" s="40">
        <f t="shared" si="69"/>
        <v>25.742493368700266</v>
      </c>
      <c r="O94" s="143">
        <f t="shared" si="70"/>
        <v>15.201129849630309</v>
      </c>
      <c r="P94" s="52">
        <f t="shared" si="71"/>
        <v>-0.40949271572453699</v>
      </c>
    </row>
    <row r="95" spans="1:16" ht="20.100000000000001" customHeight="1" thickBot="1">
      <c r="A95" s="304" t="s">
        <v>17</v>
      </c>
      <c r="B95" s="196">
        <f>B96-SUM(B68:B94)</f>
        <v>3961.1200000000244</v>
      </c>
      <c r="C95" s="142">
        <f>C96-SUM(C68:C94)</f>
        <v>3086.5400000000955</v>
      </c>
      <c r="D95" s="247">
        <f t="shared" si="42"/>
        <v>2.9739859566946587E-2</v>
      </c>
      <c r="E95" s="215">
        <f t="shared" si="43"/>
        <v>2.2834146568094772E-2</v>
      </c>
      <c r="F95" s="52">
        <f>(C95-B95)/B95</f>
        <v>-0.22079108938884043</v>
      </c>
      <c r="H95" s="19">
        <f>H96-SUM(H68:H94)</f>
        <v>2914.8979999999865</v>
      </c>
      <c r="I95" s="142">
        <f>I96-SUM(I68:I94)</f>
        <v>2292.6570000000211</v>
      </c>
      <c r="J95" s="214">
        <f t="shared" si="44"/>
        <v>2.5607821146469738E-2</v>
      </c>
      <c r="K95" s="215">
        <f t="shared" si="45"/>
        <v>2.0742601222730122E-2</v>
      </c>
      <c r="L95" s="52">
        <f>(I95-H95)/H95</f>
        <v>-0.21346921916306105</v>
      </c>
      <c r="N95" s="40">
        <f t="shared" si="40"/>
        <v>7.3587722664296171</v>
      </c>
      <c r="O95" s="143">
        <f t="shared" si="41"/>
        <v>7.4279192882643672</v>
      </c>
      <c r="P95" s="52">
        <f>(O95-N95)/N95</f>
        <v>9.3965432454263653E-3</v>
      </c>
    </row>
    <row r="96" spans="1:16" ht="26.25" customHeight="1" thickBot="1">
      <c r="A96" s="12" t="s">
        <v>18</v>
      </c>
      <c r="B96" s="17">
        <v>133192.29</v>
      </c>
      <c r="C96" s="145">
        <v>135172.12000000002</v>
      </c>
      <c r="D96" s="255">
        <f>SUM(D68:D95)</f>
        <v>1.0000000000000004</v>
      </c>
      <c r="E96" s="244">
        <f>SUM(E68:E95)</f>
        <v>1.0000000000000004</v>
      </c>
      <c r="F96" s="57">
        <f>(C96-B96)/B96</f>
        <v>1.4864448985748471E-2</v>
      </c>
      <c r="G96" s="1"/>
      <c r="H96" s="17">
        <v>113828.42699999998</v>
      </c>
      <c r="I96" s="145">
        <v>110528.90499999998</v>
      </c>
      <c r="J96" s="255">
        <f t="shared" si="44"/>
        <v>1</v>
      </c>
      <c r="K96" s="244">
        <f t="shared" si="45"/>
        <v>1</v>
      </c>
      <c r="L96" s="57">
        <f>(I96-H96)/H96</f>
        <v>-2.8986801337419849E-2</v>
      </c>
      <c r="M96" s="1"/>
      <c r="N96" s="37">
        <f t="shared" si="40"/>
        <v>8.5461723797976568</v>
      </c>
      <c r="O96" s="150">
        <f t="shared" si="41"/>
        <v>8.1769010503053412</v>
      </c>
      <c r="P96" s="57">
        <f>(O96-N96)/N96</f>
        <v>-4.3208972751969998E-2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K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>
      <c r="A1" s="4" t="s">
        <v>131</v>
      </c>
    </row>
    <row r="2" spans="1:18" ht="15.75" thickBot="1"/>
    <row r="3" spans="1:18">
      <c r="A3" s="439" t="s">
        <v>16</v>
      </c>
      <c r="B3" s="422"/>
      <c r="C3" s="422"/>
      <c r="D3" s="458" t="s">
        <v>1</v>
      </c>
      <c r="E3" s="451"/>
      <c r="F3" s="458" t="s">
        <v>102</v>
      </c>
      <c r="G3" s="451"/>
      <c r="H3" s="130" t="s">
        <v>0</v>
      </c>
      <c r="J3" s="452" t="s">
        <v>19</v>
      </c>
      <c r="K3" s="451"/>
      <c r="L3" s="461" t="s">
        <v>102</v>
      </c>
      <c r="M3" s="462"/>
      <c r="N3" s="130" t="s">
        <v>0</v>
      </c>
      <c r="P3" s="450" t="s">
        <v>22</v>
      </c>
      <c r="Q3" s="451"/>
      <c r="R3" s="130" t="s">
        <v>0</v>
      </c>
    </row>
    <row r="4" spans="1:18">
      <c r="A4" s="457"/>
      <c r="B4" s="423"/>
      <c r="C4" s="423"/>
      <c r="D4" s="459" t="s">
        <v>198</v>
      </c>
      <c r="E4" s="453"/>
      <c r="F4" s="459" t="str">
        <f>D4</f>
        <v>jan-dez</v>
      </c>
      <c r="G4" s="453"/>
      <c r="H4" s="131" t="s">
        <v>142</v>
      </c>
      <c r="J4" s="448" t="str">
        <f>D4</f>
        <v>jan-dez</v>
      </c>
      <c r="K4" s="453"/>
      <c r="L4" s="454" t="str">
        <f>D4</f>
        <v>jan-dez</v>
      </c>
      <c r="M4" s="455"/>
      <c r="N4" s="131" t="str">
        <f>H4</f>
        <v>2025/2024</v>
      </c>
      <c r="P4" s="448" t="str">
        <f>D4</f>
        <v>jan-dez</v>
      </c>
      <c r="Q4" s="449"/>
      <c r="R4" s="131" t="str">
        <f>N4</f>
        <v>2025/2024</v>
      </c>
    </row>
    <row r="5" spans="1:18" ht="19.5" customHeight="1" thickBot="1">
      <c r="A5" s="440"/>
      <c r="B5" s="463"/>
      <c r="C5" s="463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>
      <c r="A6" s="161" t="s">
        <v>20</v>
      </c>
      <c r="B6" s="1"/>
      <c r="C6" s="1"/>
      <c r="D6" s="115">
        <v>13494.610000000008</v>
      </c>
      <c r="E6" s="147">
        <v>12560.480000000012</v>
      </c>
      <c r="F6" s="247">
        <f>D6/D8</f>
        <v>0.55204306837636552</v>
      </c>
      <c r="G6" s="246">
        <f>E6/E8</f>
        <v>0.56207591404326129</v>
      </c>
      <c r="H6" s="102">
        <f>(E6-D6)/D6</f>
        <v>-6.9222452519931657E-2</v>
      </c>
      <c r="I6" s="1"/>
      <c r="J6" s="19">
        <v>6686.1840000000029</v>
      </c>
      <c r="K6" s="147">
        <v>6345.4169999999976</v>
      </c>
      <c r="L6" s="247">
        <f>J6/J8</f>
        <v>0.42316211498275441</v>
      </c>
      <c r="M6" s="246">
        <f>K6/K8</f>
        <v>0.42937301719842247</v>
      </c>
      <c r="N6" s="102">
        <f>(K6-J6)/J6</f>
        <v>-5.0965842399791142E-2</v>
      </c>
      <c r="P6" s="27">
        <f t="shared" ref="P6:Q8" si="0">(J6/D6)*10</f>
        <v>4.9547071015761102</v>
      </c>
      <c r="Q6" s="152">
        <f t="shared" si="0"/>
        <v>5.0518905328458716</v>
      </c>
      <c r="R6" s="102">
        <f>(Q6-P6)/P6</f>
        <v>1.9614364538086838E-2</v>
      </c>
    </row>
    <row r="7" spans="1:18" ht="24" customHeight="1" thickBot="1">
      <c r="A7" s="161" t="s">
        <v>21</v>
      </c>
      <c r="B7" s="1"/>
      <c r="C7" s="1"/>
      <c r="D7" s="117">
        <v>10950.240000000009</v>
      </c>
      <c r="E7" s="140">
        <v>9786.1100000000079</v>
      </c>
      <c r="F7" s="247">
        <f>D7/D8</f>
        <v>0.44795693162363448</v>
      </c>
      <c r="G7" s="215">
        <f>E7/E8</f>
        <v>0.43792408595673882</v>
      </c>
      <c r="H7" s="55">
        <f t="shared" ref="H7:H8" si="1">(E7-D7)/D7</f>
        <v>-0.10631091190695365</v>
      </c>
      <c r="J7" s="19">
        <v>9114.3420000000024</v>
      </c>
      <c r="K7" s="140">
        <v>8432.9150000000027</v>
      </c>
      <c r="L7" s="247">
        <f>J7/J8</f>
        <v>0.57683788501724553</v>
      </c>
      <c r="M7" s="215">
        <f>K7/K8</f>
        <v>0.57062698280157753</v>
      </c>
      <c r="N7" s="55">
        <f t="shared" ref="N7:N8" si="2">(K7-J7)/J7</f>
        <v>-7.4764256158041859E-2</v>
      </c>
      <c r="P7" s="27">
        <f t="shared" si="0"/>
        <v>8.3234175689299921</v>
      </c>
      <c r="Q7" s="152">
        <f t="shared" si="0"/>
        <v>8.6172289091375394</v>
      </c>
      <c r="R7" s="55">
        <f t="shared" ref="R7:R8" si="3">(Q7-P7)/P7</f>
        <v>3.5299363245249016E-2</v>
      </c>
    </row>
    <row r="8" spans="1:18" ht="26.25" customHeight="1" thickBot="1">
      <c r="A8" s="12" t="s">
        <v>12</v>
      </c>
      <c r="B8" s="162"/>
      <c r="C8" s="162"/>
      <c r="D8" s="163">
        <v>24444.850000000017</v>
      </c>
      <c r="E8" s="145">
        <v>22346.590000000018</v>
      </c>
      <c r="F8" s="243">
        <f>SUM(F6:F7)</f>
        <v>1</v>
      </c>
      <c r="G8" s="244">
        <f>SUM(G6:G7)</f>
        <v>1</v>
      </c>
      <c r="H8" s="57">
        <f t="shared" si="1"/>
        <v>-8.5836484985589892E-2</v>
      </c>
      <c r="I8" s="1"/>
      <c r="J8" s="17">
        <v>15800.526000000005</v>
      </c>
      <c r="K8" s="145">
        <v>14778.332</v>
      </c>
      <c r="L8" s="243">
        <f>SUM(L6:L7)</f>
        <v>1</v>
      </c>
      <c r="M8" s="244">
        <f>SUM(M6:M7)</f>
        <v>1</v>
      </c>
      <c r="N8" s="57">
        <f t="shared" si="2"/>
        <v>-6.4693669058865796E-2</v>
      </c>
      <c r="O8" s="1"/>
      <c r="P8" s="29">
        <f t="shared" si="0"/>
        <v>6.4637443060603754</v>
      </c>
      <c r="Q8" s="146">
        <f t="shared" si="0"/>
        <v>6.6132380824098833</v>
      </c>
      <c r="R8" s="57">
        <f t="shared" si="3"/>
        <v>2.3128046109333757E-2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8F4083F-29DC-49BF-80EF-785BB9A8D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" id="{F90FDC5F-EFFB-42DB-BF02-425FA3AD96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33AD0CCE-9156-45C4-A5CB-89D9D76D4C6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3.0000000000000001E-3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zoomScaleNormal="100" workbookViewId="0">
      <selection activeCell="H95" sqref="H95:I95"/>
    </sheetView>
  </sheetViews>
  <sheetFormatPr defaultRowHeight="1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>
      <c r="A1" s="4" t="s">
        <v>132</v>
      </c>
    </row>
    <row r="3" spans="1:16" ht="8.25" customHeight="1" thickBot="1"/>
    <row r="4" spans="1:16">
      <c r="A4" s="464" t="s">
        <v>3</v>
      </c>
      <c r="B4" s="458" t="s">
        <v>1</v>
      </c>
      <c r="C4" s="451"/>
      <c r="D4" s="458" t="s">
        <v>102</v>
      </c>
      <c r="E4" s="451"/>
      <c r="F4" s="130" t="s">
        <v>0</v>
      </c>
      <c r="H4" s="467" t="s">
        <v>19</v>
      </c>
      <c r="I4" s="468"/>
      <c r="J4" s="458" t="s">
        <v>102</v>
      </c>
      <c r="K4" s="456"/>
      <c r="L4" s="130" t="s">
        <v>0</v>
      </c>
      <c r="N4" s="450" t="s">
        <v>22</v>
      </c>
      <c r="O4" s="451"/>
      <c r="P4" s="130" t="s">
        <v>0</v>
      </c>
    </row>
    <row r="5" spans="1:16">
      <c r="A5" s="465"/>
      <c r="B5" s="459" t="s">
        <v>198</v>
      </c>
      <c r="C5" s="453"/>
      <c r="D5" s="459" t="str">
        <f>B5</f>
        <v>jan-dez</v>
      </c>
      <c r="E5" s="453"/>
      <c r="F5" s="131" t="s">
        <v>142</v>
      </c>
      <c r="H5" s="448" t="str">
        <f>B5</f>
        <v>jan-dez</v>
      </c>
      <c r="I5" s="453"/>
      <c r="J5" s="459" t="str">
        <f>B5</f>
        <v>jan-dez</v>
      </c>
      <c r="K5" s="449"/>
      <c r="L5" s="131" t="str">
        <f>F5</f>
        <v>2025/2024</v>
      </c>
      <c r="N5" s="448" t="str">
        <f>B5</f>
        <v>jan-dez</v>
      </c>
      <c r="O5" s="449"/>
      <c r="P5" s="131" t="str">
        <f>L5</f>
        <v>2025/2024</v>
      </c>
    </row>
    <row r="6" spans="1:16" ht="19.5" customHeight="1" thickBot="1">
      <c r="A6" s="466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>
      <c r="A7" s="8" t="s">
        <v>146</v>
      </c>
      <c r="B7" s="39">
        <v>2149.52</v>
      </c>
      <c r="C7" s="147">
        <v>2103.86</v>
      </c>
      <c r="D7" s="247">
        <f>B7/$B$33</f>
        <v>8.7933450195030877E-2</v>
      </c>
      <c r="E7" s="246">
        <f t="shared" ref="E7:E32" si="0">C7/$C$33</f>
        <v>9.4146802711286143E-2</v>
      </c>
      <c r="F7" s="52">
        <f>(C7-B7)/B7</f>
        <v>-2.1241951691540369E-2</v>
      </c>
      <c r="H7" s="39">
        <v>2671.7689999999998</v>
      </c>
      <c r="I7" s="147">
        <v>2502.8209999999999</v>
      </c>
      <c r="J7" s="247">
        <f>H7/$H$33</f>
        <v>0.16909367447640669</v>
      </c>
      <c r="K7" s="246">
        <f>I7/$I$33</f>
        <v>0.16935747552565472</v>
      </c>
      <c r="L7" s="52">
        <f>(I7-H7)/H7</f>
        <v>-6.3234508671969725E-2</v>
      </c>
      <c r="N7" s="27">
        <f t="shared" ref="N7:N33" si="1">(H7/B7)*10</f>
        <v>12.429607540288064</v>
      </c>
      <c r="O7" s="151">
        <f t="shared" ref="O7:O32" si="2">(I7/C7)*10</f>
        <v>11.896328653047254</v>
      </c>
      <c r="P7" s="61">
        <f>(O7-N7)/N7</f>
        <v>-4.2903919975936004E-2</v>
      </c>
    </row>
    <row r="8" spans="1:16" ht="20.100000000000001" customHeight="1">
      <c r="A8" s="8" t="s">
        <v>145</v>
      </c>
      <c r="B8" s="19">
        <v>6421.47</v>
      </c>
      <c r="C8" s="140">
        <v>5597.72</v>
      </c>
      <c r="D8" s="247">
        <f t="shared" ref="D8:D32" si="3">B8/$B$33</f>
        <v>0.26269214169855826</v>
      </c>
      <c r="E8" s="215">
        <f t="shared" si="0"/>
        <v>0.25049548946841549</v>
      </c>
      <c r="F8" s="52">
        <f t="shared" ref="F8:F32" si="4">(C8-B8)/B8</f>
        <v>-0.12828059618747731</v>
      </c>
      <c r="H8" s="19">
        <v>2317.9870000000001</v>
      </c>
      <c r="I8" s="140">
        <v>2018.4389999999999</v>
      </c>
      <c r="J8" s="247">
        <f t="shared" ref="J8:J32" si="5">H8/$H$33</f>
        <v>0.14670315405955478</v>
      </c>
      <c r="K8" s="215">
        <f t="shared" ref="K8:K32" si="6">I8/$I$33</f>
        <v>0.13658097544431941</v>
      </c>
      <c r="L8" s="52">
        <f t="shared" ref="L8:L33" si="7">(I8-H8)/H8</f>
        <v>-0.12922764450361465</v>
      </c>
      <c r="N8" s="27">
        <f t="shared" si="1"/>
        <v>3.6097451206655173</v>
      </c>
      <c r="O8" s="152">
        <f t="shared" si="2"/>
        <v>3.6058234424015492</v>
      </c>
      <c r="P8" s="52">
        <f t="shared" ref="P8:P69" si="8">(O8-N8)/N8</f>
        <v>-1.0864141740969061E-3</v>
      </c>
    </row>
    <row r="9" spans="1:16" ht="20.100000000000001" customHeight="1">
      <c r="A9" s="8" t="s">
        <v>148</v>
      </c>
      <c r="B9" s="19">
        <v>2296.3900000000003</v>
      </c>
      <c r="C9" s="140">
        <v>2294.09</v>
      </c>
      <c r="D9" s="247">
        <f t="shared" si="3"/>
        <v>9.3941668695042141E-2</v>
      </c>
      <c r="E9" s="215">
        <f t="shared" si="0"/>
        <v>0.10265951091419316</v>
      </c>
      <c r="F9" s="52">
        <f t="shared" si="4"/>
        <v>-1.0015720326251995E-3</v>
      </c>
      <c r="H9" s="19">
        <v>1727.6709999999994</v>
      </c>
      <c r="I9" s="140">
        <v>1902.4119999999996</v>
      </c>
      <c r="J9" s="247">
        <f t="shared" si="5"/>
        <v>0.10934262568220829</v>
      </c>
      <c r="K9" s="215">
        <f t="shared" si="6"/>
        <v>0.12872981876439096</v>
      </c>
      <c r="L9" s="52">
        <f t="shared" si="7"/>
        <v>0.10114252076929015</v>
      </c>
      <c r="N9" s="27">
        <f t="shared" si="1"/>
        <v>7.5234215442498842</v>
      </c>
      <c r="O9" s="152">
        <f t="shared" si="2"/>
        <v>8.2926650654507856</v>
      </c>
      <c r="P9" s="52">
        <f t="shared" si="8"/>
        <v>0.10224650003678588</v>
      </c>
    </row>
    <row r="10" spans="1:16" ht="20.100000000000001" customHeight="1">
      <c r="A10" s="8" t="s">
        <v>165</v>
      </c>
      <c r="B10" s="19">
        <v>2409.6799999999998</v>
      </c>
      <c r="C10" s="140">
        <v>2200.09</v>
      </c>
      <c r="D10" s="247">
        <f t="shared" si="3"/>
        <v>9.8576182713332267E-2</v>
      </c>
      <c r="E10" s="215">
        <f t="shared" si="0"/>
        <v>9.8453052568646934E-2</v>
      </c>
      <c r="F10" s="52">
        <f t="shared" si="4"/>
        <v>-8.6978353972311559E-2</v>
      </c>
      <c r="H10" s="19">
        <v>1450.0890000000002</v>
      </c>
      <c r="I10" s="140">
        <v>1364.1549999999997</v>
      </c>
      <c r="J10" s="247">
        <f t="shared" si="5"/>
        <v>9.177472952482725E-2</v>
      </c>
      <c r="K10" s="215">
        <f t="shared" si="6"/>
        <v>9.2307778712780286E-2</v>
      </c>
      <c r="L10" s="52">
        <f t="shared" si="7"/>
        <v>-5.9261190175224014E-2</v>
      </c>
      <c r="N10" s="27">
        <f t="shared" si="1"/>
        <v>6.0177658444274771</v>
      </c>
      <c r="O10" s="152">
        <f t="shared" si="2"/>
        <v>6.2004508906453815</v>
      </c>
      <c r="P10" s="52">
        <f t="shared" si="8"/>
        <v>3.035761957854723E-2</v>
      </c>
    </row>
    <row r="11" spans="1:16" ht="20.100000000000001" customHeight="1">
      <c r="A11" s="8" t="s">
        <v>153</v>
      </c>
      <c r="B11" s="19">
        <v>1339.03</v>
      </c>
      <c r="C11" s="140">
        <v>1379.6</v>
      </c>
      <c r="D11" s="247">
        <f t="shared" si="3"/>
        <v>5.4777591189964357E-2</v>
      </c>
      <c r="E11" s="215">
        <f t="shared" si="0"/>
        <v>6.1736488654421086E-2</v>
      </c>
      <c r="F11" s="52">
        <f t="shared" si="4"/>
        <v>3.0298051574647274E-2</v>
      </c>
      <c r="H11" s="19">
        <v>936.49899999999991</v>
      </c>
      <c r="I11" s="140">
        <v>894.8850000000001</v>
      </c>
      <c r="J11" s="247">
        <f t="shared" si="5"/>
        <v>5.9270115437929101E-2</v>
      </c>
      <c r="K11" s="215">
        <f t="shared" si="6"/>
        <v>6.0553856822271962E-2</v>
      </c>
      <c r="L11" s="52">
        <f t="shared" si="7"/>
        <v>-4.4435712157727673E-2</v>
      </c>
      <c r="N11" s="27">
        <f t="shared" si="1"/>
        <v>6.9938612279037802</v>
      </c>
      <c r="O11" s="152">
        <f t="shared" si="2"/>
        <v>6.4865540736445357</v>
      </c>
      <c r="P11" s="52">
        <f t="shared" si="8"/>
        <v>-7.2536062373558988E-2</v>
      </c>
    </row>
    <row r="12" spans="1:16" ht="20.100000000000001" customHeight="1">
      <c r="A12" s="8" t="s">
        <v>152</v>
      </c>
      <c r="B12" s="19">
        <v>2234.9599999999996</v>
      </c>
      <c r="C12" s="140">
        <v>1966.9299999999998</v>
      </c>
      <c r="D12" s="247">
        <f t="shared" si="3"/>
        <v>9.1428664933513606E-2</v>
      </c>
      <c r="E12" s="215">
        <f t="shared" si="0"/>
        <v>8.8019245889417563E-2</v>
      </c>
      <c r="F12" s="52">
        <f t="shared" si="4"/>
        <v>-0.11992608368829857</v>
      </c>
      <c r="H12" s="19">
        <v>1120.5820000000003</v>
      </c>
      <c r="I12" s="140">
        <v>893.27499999999998</v>
      </c>
      <c r="J12" s="247">
        <f t="shared" si="5"/>
        <v>7.0920550366487839E-2</v>
      </c>
      <c r="K12" s="215">
        <f t="shared" si="6"/>
        <v>6.0444913539633563E-2</v>
      </c>
      <c r="L12" s="52">
        <f t="shared" si="7"/>
        <v>-0.20284727043625569</v>
      </c>
      <c r="N12" s="27">
        <f t="shared" si="1"/>
        <v>5.0138794430325397</v>
      </c>
      <c r="O12" s="152">
        <f t="shared" si="2"/>
        <v>4.5414681762950391</v>
      </c>
      <c r="P12" s="52">
        <f t="shared" si="8"/>
        <v>-9.4220707159997572E-2</v>
      </c>
    </row>
    <row r="13" spans="1:16" ht="20.100000000000001" customHeight="1">
      <c r="A13" s="8" t="s">
        <v>158</v>
      </c>
      <c r="B13" s="19">
        <v>907.68</v>
      </c>
      <c r="C13" s="140">
        <v>1043.8600000000001</v>
      </c>
      <c r="D13" s="247">
        <f t="shared" si="3"/>
        <v>3.7131747586915044E-2</v>
      </c>
      <c r="E13" s="215">
        <f t="shared" si="0"/>
        <v>4.671227243172224E-2</v>
      </c>
      <c r="F13" s="52">
        <f t="shared" si="4"/>
        <v>0.15003084787590359</v>
      </c>
      <c r="H13" s="19">
        <v>484.73900000000003</v>
      </c>
      <c r="I13" s="140">
        <v>669.32100000000003</v>
      </c>
      <c r="J13" s="247">
        <f t="shared" si="5"/>
        <v>3.0678662216688239E-2</v>
      </c>
      <c r="K13" s="215">
        <f t="shared" si="6"/>
        <v>4.5290699924727638E-2</v>
      </c>
      <c r="L13" s="52">
        <f t="shared" si="7"/>
        <v>0.38078636132021559</v>
      </c>
      <c r="N13" s="27">
        <f t="shared" si="1"/>
        <v>5.3404173276925793</v>
      </c>
      <c r="O13" s="152">
        <f t="shared" si="2"/>
        <v>6.4119805337880553</v>
      </c>
      <c r="P13" s="52">
        <f t="shared" si="8"/>
        <v>0.20065158588616588</v>
      </c>
    </row>
    <row r="14" spans="1:16" ht="20.100000000000001" customHeight="1">
      <c r="A14" s="8" t="s">
        <v>151</v>
      </c>
      <c r="B14" s="19">
        <v>819.72</v>
      </c>
      <c r="C14" s="140">
        <v>653.64</v>
      </c>
      <c r="D14" s="247">
        <f t="shared" si="3"/>
        <v>3.3533443649684913E-2</v>
      </c>
      <c r="E14" s="215">
        <f t="shared" si="0"/>
        <v>2.925010035088127E-2</v>
      </c>
      <c r="F14" s="52">
        <f t="shared" si="4"/>
        <v>-0.20260576782315917</v>
      </c>
      <c r="H14" s="19">
        <v>491.524</v>
      </c>
      <c r="I14" s="140">
        <v>402.97899999999998</v>
      </c>
      <c r="J14" s="247">
        <f t="shared" si="5"/>
        <v>3.1108078300684426E-2</v>
      </c>
      <c r="K14" s="215">
        <f t="shared" si="6"/>
        <v>2.726823297784892E-2</v>
      </c>
      <c r="L14" s="52">
        <f t="shared" si="7"/>
        <v>-0.1801437976578967</v>
      </c>
      <c r="N14" s="27">
        <f t="shared" si="1"/>
        <v>5.9962426194310243</v>
      </c>
      <c r="O14" s="152">
        <f t="shared" si="2"/>
        <v>6.1651520714766539</v>
      </c>
      <c r="P14" s="52">
        <f t="shared" si="8"/>
        <v>2.8169215751589646E-2</v>
      </c>
    </row>
    <row r="15" spans="1:16" ht="20.100000000000001" customHeight="1">
      <c r="A15" s="8" t="s">
        <v>160</v>
      </c>
      <c r="B15" s="19">
        <v>239.65999999999997</v>
      </c>
      <c r="C15" s="140">
        <v>161.37</v>
      </c>
      <c r="D15" s="247">
        <f t="shared" si="3"/>
        <v>9.8041100681738689E-3</v>
      </c>
      <c r="E15" s="215">
        <f t="shared" si="0"/>
        <v>7.2212359917105907E-3</v>
      </c>
      <c r="F15" s="52">
        <f t="shared" si="4"/>
        <v>-0.3266711174163397</v>
      </c>
      <c r="H15" s="19">
        <v>605.10799999999995</v>
      </c>
      <c r="I15" s="140">
        <v>397.43399999999991</v>
      </c>
      <c r="J15" s="247">
        <f t="shared" si="5"/>
        <v>3.8296699742780722E-2</v>
      </c>
      <c r="K15" s="215">
        <f t="shared" si="6"/>
        <v>2.6893021485780662E-2</v>
      </c>
      <c r="L15" s="52">
        <f t="shared" si="7"/>
        <v>-0.34320154418715343</v>
      </c>
      <c r="N15" s="27">
        <f t="shared" si="1"/>
        <v>25.248602186430777</v>
      </c>
      <c r="O15" s="152">
        <f t="shared" si="2"/>
        <v>24.628741401747529</v>
      </c>
      <c r="P15" s="52">
        <f t="shared" si="8"/>
        <v>-2.4550301046620943E-2</v>
      </c>
    </row>
    <row r="16" spans="1:16" ht="20.100000000000001" customHeight="1">
      <c r="A16" s="8" t="s">
        <v>150</v>
      </c>
      <c r="B16" s="19">
        <v>439.09999999999997</v>
      </c>
      <c r="C16" s="140">
        <v>427.87999999999994</v>
      </c>
      <c r="D16" s="247">
        <f t="shared" si="3"/>
        <v>1.7962883797609724E-2</v>
      </c>
      <c r="E16" s="215">
        <f t="shared" si="0"/>
        <v>1.9147440392471508E-2</v>
      </c>
      <c r="F16" s="52">
        <f t="shared" si="4"/>
        <v>-2.5552265998633632E-2</v>
      </c>
      <c r="H16" s="19">
        <v>353.93699999999995</v>
      </c>
      <c r="I16" s="140">
        <v>358.197</v>
      </c>
      <c r="J16" s="247">
        <f t="shared" si="5"/>
        <v>2.2400330216854808E-2</v>
      </c>
      <c r="K16" s="215">
        <f t="shared" si="6"/>
        <v>2.4237985721257311E-2</v>
      </c>
      <c r="L16" s="52">
        <f t="shared" si="7"/>
        <v>1.2036040312259098E-2</v>
      </c>
      <c r="N16" s="27">
        <f t="shared" si="1"/>
        <v>8.0605101343657477</v>
      </c>
      <c r="O16" s="152">
        <f t="shared" si="2"/>
        <v>8.3714359166121355</v>
      </c>
      <c r="P16" s="52">
        <f t="shared" si="8"/>
        <v>3.8573958355410394E-2</v>
      </c>
    </row>
    <row r="17" spans="1:16" ht="20.100000000000001" customHeight="1">
      <c r="A17" s="8" t="s">
        <v>157</v>
      </c>
      <c r="B17" s="19">
        <v>596.56000000000006</v>
      </c>
      <c r="C17" s="140">
        <v>659.82</v>
      </c>
      <c r="D17" s="247">
        <f t="shared" si="3"/>
        <v>2.4404322382833202E-2</v>
      </c>
      <c r="E17" s="215">
        <f t="shared" si="0"/>
        <v>2.9526652612322502E-2</v>
      </c>
      <c r="F17" s="52">
        <f t="shared" si="4"/>
        <v>0.10604130347324658</v>
      </c>
      <c r="H17" s="19">
        <v>307.18599999999998</v>
      </c>
      <c r="I17" s="140">
        <v>312.291</v>
      </c>
      <c r="J17" s="247">
        <f t="shared" si="5"/>
        <v>1.9441504668895205E-2</v>
      </c>
      <c r="K17" s="215">
        <f t="shared" si="6"/>
        <v>2.1131681166724363E-2</v>
      </c>
      <c r="L17" s="52">
        <f t="shared" si="7"/>
        <v>1.6618595899552776E-2</v>
      </c>
      <c r="N17" s="27">
        <f t="shared" si="1"/>
        <v>5.1492892584149104</v>
      </c>
      <c r="O17" s="152">
        <f t="shared" si="2"/>
        <v>4.7329726288987901</v>
      </c>
      <c r="P17" s="52">
        <f t="shared" si="8"/>
        <v>-8.0849338350099539E-2</v>
      </c>
    </row>
    <row r="18" spans="1:16" ht="20.100000000000001" customHeight="1">
      <c r="A18" s="8" t="s">
        <v>169</v>
      </c>
      <c r="B18" s="19">
        <v>332.59999999999997</v>
      </c>
      <c r="C18" s="140">
        <v>253.13</v>
      </c>
      <c r="D18" s="247">
        <f t="shared" si="3"/>
        <v>1.3606137898166691E-2</v>
      </c>
      <c r="E18" s="215">
        <f t="shared" si="0"/>
        <v>1.1327455329873594E-2</v>
      </c>
      <c r="F18" s="52">
        <f t="shared" si="4"/>
        <v>-0.23893565844858683</v>
      </c>
      <c r="H18" s="19">
        <v>297.18</v>
      </c>
      <c r="I18" s="140">
        <v>298.68199999999996</v>
      </c>
      <c r="J18" s="247">
        <f t="shared" si="5"/>
        <v>1.8808234611936342E-2</v>
      </c>
      <c r="K18" s="215">
        <f t="shared" si="6"/>
        <v>2.0210805928571638E-2</v>
      </c>
      <c r="L18" s="52">
        <f t="shared" si="7"/>
        <v>5.0541759203174934E-3</v>
      </c>
      <c r="N18" s="27">
        <f t="shared" ref="N18" si="9">(H18/B18)*10</f>
        <v>8.9350571256764901</v>
      </c>
      <c r="O18" s="152">
        <f t="shared" ref="O18" si="10">(I18/C18)*10</f>
        <v>11.799549638525658</v>
      </c>
      <c r="P18" s="52">
        <f t="shared" ref="P18" si="11">(O18-N18)/N18</f>
        <v>0.32059028527277511</v>
      </c>
    </row>
    <row r="19" spans="1:16" ht="20.100000000000001" customHeight="1">
      <c r="A19" s="8" t="s">
        <v>159</v>
      </c>
      <c r="B19" s="19">
        <v>391.55</v>
      </c>
      <c r="C19" s="140">
        <v>399.89</v>
      </c>
      <c r="D19" s="247">
        <f t="shared" si="3"/>
        <v>1.6017688797435866E-2</v>
      </c>
      <c r="E19" s="215">
        <f t="shared" si="0"/>
        <v>1.7894900295749819E-2</v>
      </c>
      <c r="F19" s="52">
        <f t="shared" si="4"/>
        <v>2.129996169071632E-2</v>
      </c>
      <c r="H19" s="19">
        <v>296.97900000000004</v>
      </c>
      <c r="I19" s="140">
        <v>267.851</v>
      </c>
      <c r="J19" s="247">
        <f t="shared" si="5"/>
        <v>1.8795513516448762E-2</v>
      </c>
      <c r="K19" s="215">
        <f t="shared" si="6"/>
        <v>1.8124575899364014E-2</v>
      </c>
      <c r="L19" s="52">
        <f t="shared" si="7"/>
        <v>-9.8081009094919305E-2</v>
      </c>
      <c r="N19" s="27">
        <f t="shared" ref="N19:N26" si="12">(H19/B19)*10</f>
        <v>7.5847018260758539</v>
      </c>
      <c r="O19" s="152">
        <f t="shared" ref="O19:O26" si="13">(I19/C19)*10</f>
        <v>6.698116982170097</v>
      </c>
      <c r="P19" s="52">
        <f t="shared" ref="P19:P26" si="14">(O19-N19)/N19</f>
        <v>-0.1168911928558245</v>
      </c>
    </row>
    <row r="20" spans="1:16" ht="20.100000000000001" customHeight="1">
      <c r="A20" s="8" t="s">
        <v>155</v>
      </c>
      <c r="B20" s="19">
        <v>393.68999999999994</v>
      </c>
      <c r="C20" s="140">
        <v>361.62</v>
      </c>
      <c r="D20" s="247">
        <f t="shared" si="3"/>
        <v>1.6105232799546735E-2</v>
      </c>
      <c r="E20" s="215">
        <f t="shared" si="0"/>
        <v>1.6182334754430091E-2</v>
      </c>
      <c r="F20" s="52">
        <f t="shared" si="4"/>
        <v>-8.1460032004876781E-2</v>
      </c>
      <c r="H20" s="19">
        <v>303.87299999999993</v>
      </c>
      <c r="I20" s="140">
        <v>246.149</v>
      </c>
      <c r="J20" s="247">
        <f t="shared" si="5"/>
        <v>1.923182810496309E-2</v>
      </c>
      <c r="K20" s="215">
        <f t="shared" si="6"/>
        <v>1.6656074582706626E-2</v>
      </c>
      <c r="L20" s="52">
        <f t="shared" si="7"/>
        <v>-0.1899609376285486</v>
      </c>
      <c r="N20" s="27">
        <f t="shared" si="12"/>
        <v>7.7185856892478846</v>
      </c>
      <c r="O20" s="152">
        <f t="shared" si="13"/>
        <v>6.8068414357612959</v>
      </c>
      <c r="P20" s="52">
        <f t="shared" si="14"/>
        <v>-0.11812322751779038</v>
      </c>
    </row>
    <row r="21" spans="1:16" ht="20.100000000000001" customHeight="1">
      <c r="A21" s="8" t="s">
        <v>156</v>
      </c>
      <c r="B21" s="19">
        <v>160.66</v>
      </c>
      <c r="C21" s="140">
        <v>135.97000000000003</v>
      </c>
      <c r="D21" s="247">
        <f t="shared" si="3"/>
        <v>6.572345504267771E-3</v>
      </c>
      <c r="E21" s="215">
        <f t="shared" si="0"/>
        <v>6.0845972472757586E-3</v>
      </c>
      <c r="F21" s="52">
        <f t="shared" si="4"/>
        <v>-0.15367857587451741</v>
      </c>
      <c r="H21" s="19">
        <v>190.583</v>
      </c>
      <c r="I21" s="140">
        <v>203.40200000000002</v>
      </c>
      <c r="J21" s="247">
        <f t="shared" si="5"/>
        <v>1.2061813638356093E-2</v>
      </c>
      <c r="K21" s="215">
        <f t="shared" si="6"/>
        <v>1.3763528928704539E-2</v>
      </c>
      <c r="L21" s="52">
        <f t="shared" si="7"/>
        <v>6.7262032815099015E-2</v>
      </c>
      <c r="N21" s="27">
        <f t="shared" si="12"/>
        <v>11.862504668243496</v>
      </c>
      <c r="O21" s="152">
        <f t="shared" si="13"/>
        <v>14.959329263808192</v>
      </c>
      <c r="P21" s="52">
        <f t="shared" si="14"/>
        <v>0.26105992639607106</v>
      </c>
    </row>
    <row r="22" spans="1:16" ht="20.100000000000001" customHeight="1">
      <c r="A22" s="8" t="s">
        <v>168</v>
      </c>
      <c r="B22" s="19">
        <v>1189.3599999999999</v>
      </c>
      <c r="C22" s="140">
        <v>470.25</v>
      </c>
      <c r="D22" s="247">
        <f t="shared" si="3"/>
        <v>4.8654829135789342E-2</v>
      </c>
      <c r="E22" s="215">
        <f t="shared" si="0"/>
        <v>2.1043479116948042E-2</v>
      </c>
      <c r="F22" s="52">
        <f t="shared" si="4"/>
        <v>-0.60461929104728596</v>
      </c>
      <c r="H22" s="19">
        <v>519.24699999999996</v>
      </c>
      <c r="I22" s="140">
        <v>198.40499999999997</v>
      </c>
      <c r="J22" s="247">
        <f t="shared" si="5"/>
        <v>3.2862640142486403E-2</v>
      </c>
      <c r="K22" s="215">
        <f t="shared" si="6"/>
        <v>1.3425398752714444E-2</v>
      </c>
      <c r="L22" s="52">
        <f t="shared" ref="L22" si="15">(I22-H22)/H22</f>
        <v>-0.61789861087305276</v>
      </c>
      <c r="N22" s="27">
        <f t="shared" ref="N22" si="16">(H22/B22)*10</f>
        <v>4.3657681442120131</v>
      </c>
      <c r="O22" s="152">
        <f t="shared" ref="O22" si="17">(I22/C22)*10</f>
        <v>4.2191387559808611</v>
      </c>
      <c r="P22" s="52">
        <f t="shared" ref="P22" si="18">(O22-N22)/N22</f>
        <v>-3.3586160187079168E-2</v>
      </c>
    </row>
    <row r="23" spans="1:16" ht="20.100000000000001" customHeight="1">
      <c r="A23" s="8" t="s">
        <v>154</v>
      </c>
      <c r="B23" s="19">
        <v>226.62999999999997</v>
      </c>
      <c r="C23" s="140">
        <v>274.89</v>
      </c>
      <c r="D23" s="247">
        <f t="shared" si="3"/>
        <v>9.2710734571903701E-3</v>
      </c>
      <c r="E23" s="215">
        <f t="shared" si="0"/>
        <v>1.2301205687310678E-2</v>
      </c>
      <c r="F23" s="52">
        <f t="shared" si="4"/>
        <v>0.21294621188721716</v>
      </c>
      <c r="H23" s="19">
        <v>156.643</v>
      </c>
      <c r="I23" s="140">
        <v>195.59299999999999</v>
      </c>
      <c r="J23" s="247">
        <f t="shared" si="5"/>
        <v>9.9137838828909901E-3</v>
      </c>
      <c r="K23" s="215">
        <f t="shared" si="6"/>
        <v>1.3235120174590744E-2</v>
      </c>
      <c r="L23" s="52">
        <f t="shared" si="7"/>
        <v>0.2486545839903474</v>
      </c>
      <c r="N23" s="27">
        <f t="shared" si="12"/>
        <v>6.9118386797864373</v>
      </c>
      <c r="O23" s="152">
        <f t="shared" si="13"/>
        <v>7.1153188548146531</v>
      </c>
      <c r="P23" s="52">
        <f t="shared" si="14"/>
        <v>2.9439369819682041E-2</v>
      </c>
    </row>
    <row r="24" spans="1:16" ht="20.100000000000001" customHeight="1">
      <c r="A24" s="8" t="s">
        <v>161</v>
      </c>
      <c r="B24" s="19">
        <v>165.07999999999998</v>
      </c>
      <c r="C24" s="140">
        <v>189.34</v>
      </c>
      <c r="D24" s="247">
        <f t="shared" si="3"/>
        <v>6.7531606861977074E-3</v>
      </c>
      <c r="E24" s="215">
        <f t="shared" si="0"/>
        <v>8.4728810972949323E-3</v>
      </c>
      <c r="F24" s="52">
        <f t="shared" si="4"/>
        <v>0.14695905015749952</v>
      </c>
      <c r="H24" s="19">
        <v>160.197</v>
      </c>
      <c r="I24" s="140">
        <v>166.79899999999998</v>
      </c>
      <c r="J24" s="247">
        <f t="shared" si="5"/>
        <v>1.0138713103601744E-2</v>
      </c>
      <c r="K24" s="215">
        <f t="shared" si="6"/>
        <v>1.1286727081242997E-2</v>
      </c>
      <c r="L24" s="52">
        <f t="shared" si="7"/>
        <v>4.1211758022934107E-2</v>
      </c>
      <c r="N24" s="27">
        <f t="shared" si="12"/>
        <v>9.7042040222922239</v>
      </c>
      <c r="O24" s="152">
        <f t="shared" si="13"/>
        <v>8.8094961445019528</v>
      </c>
      <c r="P24" s="52">
        <f t="shared" si="14"/>
        <v>-9.2197966544703039E-2</v>
      </c>
    </row>
    <row r="25" spans="1:16" ht="20.100000000000001" customHeight="1">
      <c r="A25" s="8" t="s">
        <v>162</v>
      </c>
      <c r="B25" s="19">
        <v>169.3</v>
      </c>
      <c r="C25" s="140">
        <v>387.67000000000007</v>
      </c>
      <c r="D25" s="247">
        <f t="shared" si="3"/>
        <v>6.9257941856873759E-3</v>
      </c>
      <c r="E25" s="215">
        <f t="shared" si="0"/>
        <v>1.7348060710828811E-2</v>
      </c>
      <c r="F25" s="52">
        <f t="shared" si="4"/>
        <v>1.2898405197873599</v>
      </c>
      <c r="H25" s="19">
        <v>80.432999999999993</v>
      </c>
      <c r="I25" s="140">
        <v>158.946</v>
      </c>
      <c r="J25" s="247">
        <f t="shared" si="5"/>
        <v>5.0905267330973673E-3</v>
      </c>
      <c r="K25" s="215">
        <f t="shared" si="6"/>
        <v>1.0755340995181323E-2</v>
      </c>
      <c r="L25" s="52">
        <f t="shared" si="7"/>
        <v>0.9761292007012049</v>
      </c>
      <c r="N25" s="27">
        <f t="shared" si="12"/>
        <v>4.7509155345540455</v>
      </c>
      <c r="O25" s="152">
        <f t="shared" si="13"/>
        <v>4.100033533675548</v>
      </c>
      <c r="P25" s="52">
        <f t="shared" si="14"/>
        <v>-0.13700138344799975</v>
      </c>
    </row>
    <row r="26" spans="1:16" ht="20.100000000000001" customHeight="1">
      <c r="A26" s="8" t="s">
        <v>170</v>
      </c>
      <c r="B26" s="19">
        <v>9.0399999999999991</v>
      </c>
      <c r="C26" s="140">
        <v>185.31000000000003</v>
      </c>
      <c r="D26" s="247">
        <f t="shared" si="3"/>
        <v>3.6981204630014098E-4</v>
      </c>
      <c r="E26" s="215">
        <f t="shared" si="0"/>
        <v>8.2925403831188554E-3</v>
      </c>
      <c r="F26" s="52">
        <f t="shared" si="4"/>
        <v>19.498893805309741</v>
      </c>
      <c r="H26" s="19">
        <v>9.7989999999999995</v>
      </c>
      <c r="I26" s="140">
        <v>157.95000000000002</v>
      </c>
      <c r="J26" s="247">
        <f t="shared" si="5"/>
        <v>6.2016922727762365E-4</v>
      </c>
      <c r="K26" s="215">
        <f t="shared" si="6"/>
        <v>1.0687945026542914E-2</v>
      </c>
      <c r="L26" s="52">
        <f t="shared" si="7"/>
        <v>15.118991733850395</v>
      </c>
      <c r="N26" s="27">
        <f t="shared" si="12"/>
        <v>10.839601769911503</v>
      </c>
      <c r="O26" s="152">
        <f t="shared" si="13"/>
        <v>8.5235551238465277</v>
      </c>
      <c r="P26" s="52">
        <f t="shared" si="14"/>
        <v>-0.21366528911549529</v>
      </c>
    </row>
    <row r="27" spans="1:16" ht="20.100000000000001" customHeight="1">
      <c r="A27" s="8" t="s">
        <v>238</v>
      </c>
      <c r="B27" s="19">
        <v>59.900000000000006</v>
      </c>
      <c r="C27" s="140">
        <v>92.010000000000019</v>
      </c>
      <c r="D27" s="247">
        <f t="shared" si="3"/>
        <v>2.4504138908604477E-3</v>
      </c>
      <c r="E27" s="215">
        <f t="shared" si="0"/>
        <v>4.1174067273798826E-3</v>
      </c>
      <c r="F27" s="52">
        <f t="shared" si="4"/>
        <v>0.53606010016694505</v>
      </c>
      <c r="H27" s="19">
        <v>78.98599999999999</v>
      </c>
      <c r="I27" s="140">
        <v>116.40300000000002</v>
      </c>
      <c r="J27" s="247">
        <f t="shared" si="5"/>
        <v>4.9989475033932421E-3</v>
      </c>
      <c r="K27" s="215">
        <f t="shared" si="6"/>
        <v>7.8765993347557767E-3</v>
      </c>
      <c r="L27" s="52">
        <f t="shared" si="7"/>
        <v>0.47371686121591211</v>
      </c>
      <c r="N27" s="27">
        <f t="shared" ref="N27:N29" si="19">(H27/B27)*10</f>
        <v>13.186310517529211</v>
      </c>
      <c r="O27" s="152">
        <f t="shared" ref="O27:O29" si="20">(I27/C27)*10</f>
        <v>12.651124877730682</v>
      </c>
      <c r="P27" s="52">
        <f t="shared" ref="P27:P29" si="21">(O27-N27)/N27</f>
        <v>-4.05864581367988E-2</v>
      </c>
    </row>
    <row r="28" spans="1:16" ht="20.100000000000001" customHeight="1">
      <c r="A28" s="8" t="s">
        <v>164</v>
      </c>
      <c r="B28" s="19">
        <v>99.949999999999989</v>
      </c>
      <c r="C28" s="140">
        <v>101.8</v>
      </c>
      <c r="D28" s="247">
        <f t="shared" si="3"/>
        <v>4.088795799524236E-3</v>
      </c>
      <c r="E28" s="215">
        <f t="shared" si="0"/>
        <v>4.5555048891128347E-3</v>
      </c>
      <c r="F28" s="52">
        <f t="shared" si="4"/>
        <v>1.8509254627313745E-2</v>
      </c>
      <c r="H28" s="19">
        <v>98.474999999999994</v>
      </c>
      <c r="I28" s="140">
        <v>114.84499999999997</v>
      </c>
      <c r="J28" s="247">
        <f t="shared" si="5"/>
        <v>6.2323874534303486E-3</v>
      </c>
      <c r="K28" s="215">
        <f t="shared" si="6"/>
        <v>7.7711747171466958E-3</v>
      </c>
      <c r="L28" s="52">
        <f t="shared" si="7"/>
        <v>0.16623508504696599</v>
      </c>
      <c r="N28" s="27">
        <f t="shared" si="19"/>
        <v>9.8524262131065541</v>
      </c>
      <c r="O28" s="152">
        <f t="shared" si="20"/>
        <v>11.281434184675831</v>
      </c>
      <c r="P28" s="52">
        <f t="shared" si="21"/>
        <v>0.14504122544640694</v>
      </c>
    </row>
    <row r="29" spans="1:16" ht="20.100000000000001" customHeight="1">
      <c r="A29" s="8" t="s">
        <v>163</v>
      </c>
      <c r="B29" s="19">
        <v>99.19</v>
      </c>
      <c r="C29" s="140">
        <v>125.42999999999999</v>
      </c>
      <c r="D29" s="247">
        <f t="shared" si="3"/>
        <v>4.057705406251215E-3</v>
      </c>
      <c r="E29" s="215">
        <f t="shared" si="0"/>
        <v>5.6129369178921692E-3</v>
      </c>
      <c r="F29" s="52">
        <f t="shared" si="4"/>
        <v>0.26454279665288832</v>
      </c>
      <c r="H29" s="19">
        <v>82.74499999999999</v>
      </c>
      <c r="I29" s="140">
        <v>100.29700000000001</v>
      </c>
      <c r="J29" s="247">
        <f t="shared" si="5"/>
        <v>5.2368509757206826E-3</v>
      </c>
      <c r="K29" s="215">
        <f t="shared" si="6"/>
        <v>6.786760508560777E-3</v>
      </c>
      <c r="L29" s="52">
        <f t="shared" si="7"/>
        <v>0.21212157834310258</v>
      </c>
      <c r="N29" s="27">
        <f t="shared" si="19"/>
        <v>8.3420707732634334</v>
      </c>
      <c r="O29" s="152">
        <f t="shared" si="20"/>
        <v>7.9962528900582006</v>
      </c>
      <c r="P29" s="52">
        <f t="shared" si="21"/>
        <v>-4.1454681050368043E-2</v>
      </c>
    </row>
    <row r="30" spans="1:16" ht="20.100000000000001" customHeight="1">
      <c r="A30" s="8" t="s">
        <v>179</v>
      </c>
      <c r="B30" s="19">
        <v>180.73999999999998</v>
      </c>
      <c r="C30" s="140">
        <v>108.21</v>
      </c>
      <c r="D30" s="247">
        <f t="shared" si="3"/>
        <v>7.3937864212707391E-3</v>
      </c>
      <c r="E30" s="215">
        <f t="shared" si="0"/>
        <v>4.8423495486335935E-3</v>
      </c>
      <c r="F30" s="52">
        <f t="shared" si="4"/>
        <v>-0.4012946774372026</v>
      </c>
      <c r="H30" s="19">
        <v>125.13699999999999</v>
      </c>
      <c r="I30" s="140">
        <v>97.858999999999995</v>
      </c>
      <c r="J30" s="247">
        <f t="shared" si="5"/>
        <v>7.9197996319869367E-3</v>
      </c>
      <c r="K30" s="215">
        <f t="shared" si="6"/>
        <v>6.6217892519940674E-3</v>
      </c>
      <c r="L30" s="52">
        <f t="shared" si="7"/>
        <v>-0.21798508834317584</v>
      </c>
      <c r="N30" s="27">
        <f t="shared" ref="N30" si="22">(H30/B30)*10</f>
        <v>6.9235918999668034</v>
      </c>
      <c r="O30" s="152">
        <f t="shared" ref="O30" si="23">(I30/C30)*10</f>
        <v>9.0434340633952495</v>
      </c>
      <c r="P30" s="52">
        <f t="shared" ref="P30" si="24">(O30-N30)/N30</f>
        <v>0.30617664848770337</v>
      </c>
    </row>
    <row r="31" spans="1:16" ht="20.100000000000001" customHeight="1">
      <c r="A31" s="8" t="s">
        <v>180</v>
      </c>
      <c r="B31" s="19">
        <v>44.32</v>
      </c>
      <c r="C31" s="140">
        <v>82.73</v>
      </c>
      <c r="D31" s="247">
        <f t="shared" si="3"/>
        <v>1.8130608287635231E-3</v>
      </c>
      <c r="E31" s="215">
        <f t="shared" si="0"/>
        <v>3.7021308396493601E-3</v>
      </c>
      <c r="F31" s="52">
        <f t="shared" si="4"/>
        <v>0.86665162454873657</v>
      </c>
      <c r="H31" s="19">
        <v>60.608999999999995</v>
      </c>
      <c r="I31" s="140">
        <v>85.789000000000001</v>
      </c>
      <c r="J31" s="247">
        <f t="shared" si="5"/>
        <v>3.8358849572476266E-3</v>
      </c>
      <c r="K31" s="215">
        <f t="shared" si="6"/>
        <v>5.8050529653820198E-3</v>
      </c>
      <c r="L31" s="52">
        <f t="shared" si="7"/>
        <v>0.41544985068224205</v>
      </c>
      <c r="N31" s="27">
        <f t="shared" ref="N31" si="25">(H31/B31)*10</f>
        <v>13.675315884476532</v>
      </c>
      <c r="O31" s="152">
        <f t="shared" ref="O31" si="26">(I31/C31)*10</f>
        <v>10.369757040976671</v>
      </c>
      <c r="P31" s="52">
        <f t="shared" ref="P31" si="27">(O31-N31)/N31</f>
        <v>-0.24171718382404245</v>
      </c>
    </row>
    <row r="32" spans="1:16" ht="20.100000000000001" customHeight="1" thickBot="1">
      <c r="A32" s="8" t="s">
        <v>17</v>
      </c>
      <c r="B32" s="19">
        <f>B33-SUM(B7:B31)</f>
        <v>1069.0699999999888</v>
      </c>
      <c r="C32" s="140">
        <f>C33-SUM(C7:C31)</f>
        <v>689.4800000000032</v>
      </c>
      <c r="D32" s="247">
        <f t="shared" si="3"/>
        <v>4.3733956232089338E-2</v>
      </c>
      <c r="E32" s="215">
        <f t="shared" si="0"/>
        <v>3.0853924469013083E-2</v>
      </c>
      <c r="F32" s="52">
        <f t="shared" si="4"/>
        <v>-0.35506561777992984</v>
      </c>
      <c r="H32" s="19">
        <f>H33-SUM(H7:H31)</f>
        <v>872.54899999999361</v>
      </c>
      <c r="I32" s="140">
        <f>I33-SUM(I7:I31)</f>
        <v>653.15299999999843</v>
      </c>
      <c r="J32" s="247">
        <f t="shared" si="5"/>
        <v>5.522278182384522E-2</v>
      </c>
      <c r="K32" s="215">
        <f t="shared" si="6"/>
        <v>4.4196665767151422E-2</v>
      </c>
      <c r="L32" s="52">
        <f t="shared" si="7"/>
        <v>-0.25144261239196514</v>
      </c>
      <c r="N32" s="27">
        <f t="shared" si="1"/>
        <v>8.1617574153236241</v>
      </c>
      <c r="O32" s="152">
        <f t="shared" si="2"/>
        <v>9.4731246736670442</v>
      </c>
      <c r="P32" s="52">
        <f t="shared" si="8"/>
        <v>0.16067216796732287</v>
      </c>
    </row>
    <row r="33" spans="1:16" ht="26.25" customHeight="1" thickBot="1">
      <c r="A33" s="12" t="s">
        <v>18</v>
      </c>
      <c r="B33" s="17">
        <v>24444.849999999995</v>
      </c>
      <c r="C33" s="145">
        <v>22346.590000000004</v>
      </c>
      <c r="D33" s="243">
        <f>SUM(D7:D32)</f>
        <v>0.99999999999999967</v>
      </c>
      <c r="E33" s="244">
        <f>SUM(E7:E32)</f>
        <v>1</v>
      </c>
      <c r="F33" s="57">
        <f>(C33-B33)/B33</f>
        <v>-8.583648498558967E-2</v>
      </c>
      <c r="G33" s="1"/>
      <c r="H33" s="17">
        <v>15800.525999999996</v>
      </c>
      <c r="I33" s="145">
        <v>14778.332</v>
      </c>
      <c r="J33" s="243">
        <f>SUM(J7:J32)</f>
        <v>0.99999999999999989</v>
      </c>
      <c r="K33" s="244">
        <f>SUM(K7:K32)</f>
        <v>0.99999999999999989</v>
      </c>
      <c r="L33" s="57">
        <f t="shared" si="7"/>
        <v>-6.4693669058865269E-2</v>
      </c>
      <c r="N33" s="29">
        <f t="shared" si="1"/>
        <v>6.4637443060603763</v>
      </c>
      <c r="O33" s="146">
        <f>(I33/C33)*10</f>
        <v>6.6132380824098878</v>
      </c>
      <c r="P33" s="57">
        <f t="shared" si="8"/>
        <v>2.3128046109334305E-2</v>
      </c>
    </row>
    <row r="35" spans="1:16" ht="15.75" thickBot="1"/>
    <row r="36" spans="1:16">
      <c r="A36" s="464" t="s">
        <v>2</v>
      </c>
      <c r="B36" s="458" t="s">
        <v>1</v>
      </c>
      <c r="C36" s="451"/>
      <c r="D36" s="458" t="s">
        <v>102</v>
      </c>
      <c r="E36" s="451"/>
      <c r="F36" s="130" t="s">
        <v>0</v>
      </c>
      <c r="H36" s="467" t="s">
        <v>19</v>
      </c>
      <c r="I36" s="468"/>
      <c r="J36" s="458" t="s">
        <v>102</v>
      </c>
      <c r="K36" s="456"/>
      <c r="L36" s="130" t="s">
        <v>0</v>
      </c>
      <c r="N36" s="450" t="s">
        <v>22</v>
      </c>
      <c r="O36" s="451"/>
      <c r="P36" s="130" t="s">
        <v>0</v>
      </c>
    </row>
    <row r="37" spans="1:16">
      <c r="A37" s="465"/>
      <c r="B37" s="459" t="str">
        <f>B5</f>
        <v>jan-dez</v>
      </c>
      <c r="C37" s="453"/>
      <c r="D37" s="459" t="str">
        <f>B5</f>
        <v>jan-dez</v>
      </c>
      <c r="E37" s="453"/>
      <c r="F37" s="131" t="str">
        <f>F5</f>
        <v>2025/2024</v>
      </c>
      <c r="H37" s="448" t="str">
        <f>B5</f>
        <v>jan-dez</v>
      </c>
      <c r="I37" s="453"/>
      <c r="J37" s="459" t="str">
        <f>B5</f>
        <v>jan-dez</v>
      </c>
      <c r="K37" s="449"/>
      <c r="L37" s="131" t="str">
        <f>L5</f>
        <v>2025/2024</v>
      </c>
      <c r="N37" s="448" t="str">
        <f>B5</f>
        <v>jan-dez</v>
      </c>
      <c r="O37" s="449"/>
      <c r="P37" s="131" t="str">
        <f>P5</f>
        <v>2025/2024</v>
      </c>
    </row>
    <row r="38" spans="1:16" ht="19.5" customHeight="1" thickBot="1">
      <c r="A38" s="466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>
      <c r="A39" s="38" t="s">
        <v>145</v>
      </c>
      <c r="B39" s="39">
        <v>6421.47</v>
      </c>
      <c r="C39" s="147">
        <v>5597.72</v>
      </c>
      <c r="D39" s="247">
        <f t="shared" ref="D39:D55" si="28">B39/$B$62</f>
        <v>0.47585443373317204</v>
      </c>
      <c r="E39" s="246">
        <f t="shared" ref="E39:E55" si="29">C39/$C$62</f>
        <v>0.44566131230653622</v>
      </c>
      <c r="F39" s="52">
        <f>(C39-B39)/B39</f>
        <v>-0.12828059618747731</v>
      </c>
      <c r="H39" s="39">
        <v>2317.9870000000001</v>
      </c>
      <c r="I39" s="147">
        <v>2018.4389999999999</v>
      </c>
      <c r="J39" s="247">
        <f t="shared" ref="J39:J61" si="30">H39/$H$62</f>
        <v>0.34668310055481566</v>
      </c>
      <c r="K39" s="246">
        <f t="shared" ref="K39:K61" si="31">I39/$I$62</f>
        <v>0.31809398814924211</v>
      </c>
      <c r="L39" s="52">
        <f>(I39-H39)/H39</f>
        <v>-0.12922764450361465</v>
      </c>
      <c r="N39" s="27">
        <f t="shared" ref="N39:N62" si="32">(H39/B39)*10</f>
        <v>3.6097451206655173</v>
      </c>
      <c r="O39" s="151">
        <f t="shared" ref="O39:O62" si="33">(I39/C39)*10</f>
        <v>3.6058234424015492</v>
      </c>
      <c r="P39" s="61">
        <f t="shared" si="8"/>
        <v>-1.0864141740969061E-3</v>
      </c>
    </row>
    <row r="40" spans="1:16" ht="20.100000000000001" customHeight="1">
      <c r="A40" s="38" t="s">
        <v>153</v>
      </c>
      <c r="B40" s="19">
        <v>1339.03</v>
      </c>
      <c r="C40" s="140">
        <v>1379.6</v>
      </c>
      <c r="D40" s="247">
        <f t="shared" si="28"/>
        <v>9.9227024715793949E-2</v>
      </c>
      <c r="E40" s="215">
        <f t="shared" si="29"/>
        <v>0.10983656675541065</v>
      </c>
      <c r="F40" s="52">
        <f t="shared" ref="F40:F62" si="34">(C40-B40)/B40</f>
        <v>3.0298051574647274E-2</v>
      </c>
      <c r="H40" s="19">
        <v>936.49899999999991</v>
      </c>
      <c r="I40" s="140">
        <v>894.8850000000001</v>
      </c>
      <c r="J40" s="247">
        <f t="shared" si="30"/>
        <v>0.14006479630234522</v>
      </c>
      <c r="K40" s="215">
        <f t="shared" si="31"/>
        <v>0.14102855651567106</v>
      </c>
      <c r="L40" s="52">
        <f t="shared" ref="L40:L62" si="35">(I40-H40)/H40</f>
        <v>-4.4435712157727673E-2</v>
      </c>
      <c r="N40" s="27">
        <f t="shared" si="32"/>
        <v>6.9938612279037802</v>
      </c>
      <c r="O40" s="152">
        <f t="shared" si="33"/>
        <v>6.4865540736445357</v>
      </c>
      <c r="P40" s="52">
        <f t="shared" si="8"/>
        <v>-7.2536062373558988E-2</v>
      </c>
    </row>
    <row r="41" spans="1:16" ht="20.100000000000001" customHeight="1">
      <c r="A41" s="38" t="s">
        <v>152</v>
      </c>
      <c r="B41" s="19">
        <v>2234.9599999999996</v>
      </c>
      <c r="C41" s="140">
        <v>1966.9299999999998</v>
      </c>
      <c r="D41" s="247">
        <f t="shared" si="28"/>
        <v>0.16561871739902079</v>
      </c>
      <c r="E41" s="215">
        <f t="shared" si="29"/>
        <v>0.15659672241825157</v>
      </c>
      <c r="F41" s="52">
        <f t="shared" si="34"/>
        <v>-0.11992608368829857</v>
      </c>
      <c r="H41" s="19">
        <v>1120.5820000000003</v>
      </c>
      <c r="I41" s="140">
        <v>893.27499999999998</v>
      </c>
      <c r="J41" s="247">
        <f t="shared" si="30"/>
        <v>0.16759664406483582</v>
      </c>
      <c r="K41" s="215">
        <f t="shared" si="31"/>
        <v>0.14077483008602898</v>
      </c>
      <c r="L41" s="52">
        <f t="shared" si="35"/>
        <v>-0.20284727043625569</v>
      </c>
      <c r="N41" s="27">
        <f t="shared" si="32"/>
        <v>5.0138794430325397</v>
      </c>
      <c r="O41" s="152">
        <f t="shared" si="33"/>
        <v>4.5414681762950391</v>
      </c>
      <c r="P41" s="52">
        <f t="shared" si="8"/>
        <v>-9.4220707159997572E-2</v>
      </c>
    </row>
    <row r="42" spans="1:16" ht="20.100000000000001" customHeight="1">
      <c r="A42" s="38" t="s">
        <v>158</v>
      </c>
      <c r="B42" s="19">
        <v>907.68</v>
      </c>
      <c r="C42" s="140">
        <v>1043.8600000000001</v>
      </c>
      <c r="D42" s="247">
        <f t="shared" si="28"/>
        <v>6.7262410695825961E-2</v>
      </c>
      <c r="E42" s="215">
        <f t="shared" si="29"/>
        <v>8.3106696559367199E-2</v>
      </c>
      <c r="F42" s="52">
        <f t="shared" si="34"/>
        <v>0.15003084787590359</v>
      </c>
      <c r="H42" s="19">
        <v>484.73900000000003</v>
      </c>
      <c r="I42" s="140">
        <v>669.32100000000003</v>
      </c>
      <c r="J42" s="247">
        <f t="shared" si="30"/>
        <v>7.2498603089594896E-2</v>
      </c>
      <c r="K42" s="215">
        <f t="shared" si="31"/>
        <v>0.10548101094065211</v>
      </c>
      <c r="L42" s="52">
        <f t="shared" si="35"/>
        <v>0.38078636132021559</v>
      </c>
      <c r="N42" s="27">
        <f t="shared" si="32"/>
        <v>5.3404173276925793</v>
      </c>
      <c r="O42" s="152">
        <f t="shared" si="33"/>
        <v>6.4119805337880553</v>
      </c>
      <c r="P42" s="52">
        <f t="shared" si="8"/>
        <v>0.20065158588616588</v>
      </c>
    </row>
    <row r="43" spans="1:16" ht="20.100000000000001" customHeight="1">
      <c r="A43" s="38" t="s">
        <v>151</v>
      </c>
      <c r="B43" s="19">
        <v>819.72</v>
      </c>
      <c r="C43" s="140">
        <v>653.64</v>
      </c>
      <c r="D43" s="247">
        <f t="shared" si="28"/>
        <v>6.0744252705339397E-2</v>
      </c>
      <c r="E43" s="215">
        <f t="shared" si="29"/>
        <v>5.203941250652843E-2</v>
      </c>
      <c r="F43" s="52">
        <f t="shared" si="34"/>
        <v>-0.20260576782315917</v>
      </c>
      <c r="H43" s="19">
        <v>491.524</v>
      </c>
      <c r="I43" s="140">
        <v>402.97899999999998</v>
      </c>
      <c r="J43" s="247">
        <f t="shared" si="30"/>
        <v>7.3513382222206256E-2</v>
      </c>
      <c r="K43" s="215">
        <f t="shared" si="31"/>
        <v>6.3507094963183644E-2</v>
      </c>
      <c r="L43" s="52">
        <f t="shared" si="35"/>
        <v>-0.1801437976578967</v>
      </c>
      <c r="N43" s="27">
        <f t="shared" si="32"/>
        <v>5.9962426194310243</v>
      </c>
      <c r="O43" s="152">
        <f t="shared" si="33"/>
        <v>6.1651520714766539</v>
      </c>
      <c r="P43" s="52">
        <f t="shared" si="8"/>
        <v>2.8169215751589646E-2</v>
      </c>
    </row>
    <row r="44" spans="1:16" ht="20.100000000000001" customHeight="1">
      <c r="A44" s="38" t="s">
        <v>159</v>
      </c>
      <c r="B44" s="19">
        <v>391.55</v>
      </c>
      <c r="C44" s="140">
        <v>399.89</v>
      </c>
      <c r="D44" s="247">
        <f t="shared" si="28"/>
        <v>2.9015288326228031E-2</v>
      </c>
      <c r="E44" s="215">
        <f t="shared" si="29"/>
        <v>3.183715908946156E-2</v>
      </c>
      <c r="F44" s="52">
        <f t="shared" si="34"/>
        <v>2.129996169071632E-2</v>
      </c>
      <c r="H44" s="19">
        <v>296.97900000000004</v>
      </c>
      <c r="I44" s="140">
        <v>267.851</v>
      </c>
      <c r="J44" s="247">
        <f t="shared" si="30"/>
        <v>4.441681533143569E-2</v>
      </c>
      <c r="K44" s="215">
        <f t="shared" si="31"/>
        <v>4.2211725407487001E-2</v>
      </c>
      <c r="L44" s="52">
        <f t="shared" si="35"/>
        <v>-9.8081009094919305E-2</v>
      </c>
      <c r="N44" s="27">
        <f t="shared" si="32"/>
        <v>7.5847018260758539</v>
      </c>
      <c r="O44" s="152">
        <f t="shared" si="33"/>
        <v>6.698116982170097</v>
      </c>
      <c r="P44" s="52">
        <f t="shared" si="8"/>
        <v>-0.1168911928558245</v>
      </c>
    </row>
    <row r="45" spans="1:16" ht="20.100000000000001" customHeight="1">
      <c r="A45" s="38" t="s">
        <v>156</v>
      </c>
      <c r="B45" s="19">
        <v>160.66</v>
      </c>
      <c r="C45" s="140">
        <v>135.97000000000003</v>
      </c>
      <c r="D45" s="247">
        <f t="shared" si="28"/>
        <v>1.190549411950401E-2</v>
      </c>
      <c r="E45" s="215">
        <f t="shared" si="29"/>
        <v>1.0825223239876188E-2</v>
      </c>
      <c r="F45" s="52">
        <f t="shared" si="34"/>
        <v>-0.15367857587451741</v>
      </c>
      <c r="H45" s="19">
        <v>190.583</v>
      </c>
      <c r="I45" s="140">
        <v>203.40200000000002</v>
      </c>
      <c r="J45" s="247">
        <f t="shared" si="30"/>
        <v>2.8504001684667962E-2</v>
      </c>
      <c r="K45" s="215">
        <f t="shared" si="31"/>
        <v>3.205494611307657E-2</v>
      </c>
      <c r="L45" s="52">
        <f t="shared" si="35"/>
        <v>6.7262032815099015E-2</v>
      </c>
      <c r="N45" s="27">
        <f t="shared" si="32"/>
        <v>11.862504668243496</v>
      </c>
      <c r="O45" s="152">
        <f t="shared" si="33"/>
        <v>14.959329263808192</v>
      </c>
      <c r="P45" s="52">
        <f t="shared" si="8"/>
        <v>0.26105992639607106</v>
      </c>
    </row>
    <row r="46" spans="1:16" ht="20.100000000000001" customHeight="1">
      <c r="A46" s="38" t="s">
        <v>154</v>
      </c>
      <c r="B46" s="19">
        <v>226.62999999999997</v>
      </c>
      <c r="C46" s="140">
        <v>274.89</v>
      </c>
      <c r="D46" s="247">
        <f t="shared" si="28"/>
        <v>1.6794112612368937E-2</v>
      </c>
      <c r="E46" s="215">
        <f t="shared" si="29"/>
        <v>2.1885310115536991E-2</v>
      </c>
      <c r="F46" s="52">
        <f t="shared" si="34"/>
        <v>0.21294621188721716</v>
      </c>
      <c r="H46" s="19">
        <v>156.643</v>
      </c>
      <c r="I46" s="140">
        <v>195.59299999999999</v>
      </c>
      <c r="J46" s="247">
        <f t="shared" si="30"/>
        <v>2.3427862589483026E-2</v>
      </c>
      <c r="K46" s="215">
        <f t="shared" si="31"/>
        <v>3.0824294132284758E-2</v>
      </c>
      <c r="L46" s="52">
        <f t="shared" si="35"/>
        <v>0.2486545839903474</v>
      </c>
      <c r="N46" s="27">
        <f t="shared" si="32"/>
        <v>6.9118386797864373</v>
      </c>
      <c r="O46" s="152">
        <f t="shared" si="33"/>
        <v>7.1153188548146531</v>
      </c>
      <c r="P46" s="52">
        <f t="shared" si="8"/>
        <v>2.9439369819682041E-2</v>
      </c>
    </row>
    <row r="47" spans="1:16" ht="20.100000000000001" customHeight="1">
      <c r="A47" s="38" t="s">
        <v>162</v>
      </c>
      <c r="B47" s="19">
        <v>169.3</v>
      </c>
      <c r="C47" s="140">
        <v>387.67000000000007</v>
      </c>
      <c r="D47" s="247">
        <f t="shared" si="28"/>
        <v>1.2545749747491779E-2</v>
      </c>
      <c r="E47" s="215">
        <f t="shared" si="29"/>
        <v>3.08642663337707E-2</v>
      </c>
      <c r="F47" s="52">
        <f t="shared" si="34"/>
        <v>1.2898405197873599</v>
      </c>
      <c r="H47" s="19">
        <v>80.432999999999993</v>
      </c>
      <c r="I47" s="140">
        <v>158.946</v>
      </c>
      <c r="J47" s="247">
        <f t="shared" si="30"/>
        <v>1.2029731757307304E-2</v>
      </c>
      <c r="K47" s="215">
        <f t="shared" si="31"/>
        <v>2.5048944773842282E-2</v>
      </c>
      <c r="L47" s="52">
        <f t="shared" si="35"/>
        <v>0.9761292007012049</v>
      </c>
      <c r="N47" s="27">
        <f t="shared" si="32"/>
        <v>4.7509155345540455</v>
      </c>
      <c r="O47" s="152">
        <f t="shared" si="33"/>
        <v>4.100033533675548</v>
      </c>
      <c r="P47" s="52">
        <f t="shared" si="8"/>
        <v>-0.13700138344799975</v>
      </c>
    </row>
    <row r="48" spans="1:16" ht="20.100000000000001" customHeight="1">
      <c r="A48" s="38" t="s">
        <v>170</v>
      </c>
      <c r="B48" s="19">
        <v>9.0399999999999991</v>
      </c>
      <c r="C48" s="140">
        <v>185.31000000000003</v>
      </c>
      <c r="D48" s="247">
        <f t="shared" si="28"/>
        <v>6.6989709224645985E-4</v>
      </c>
      <c r="E48" s="215">
        <f t="shared" si="29"/>
        <v>1.4753417066863695E-2</v>
      </c>
      <c r="F48" s="52">
        <f t="shared" ref="F48:F61" si="36">(C48-B48)/B48</f>
        <v>19.498893805309741</v>
      </c>
      <c r="H48" s="19">
        <v>9.7989999999999995</v>
      </c>
      <c r="I48" s="140">
        <v>157.95000000000002</v>
      </c>
      <c r="J48" s="247">
        <f t="shared" si="30"/>
        <v>1.4655594282179489E-3</v>
      </c>
      <c r="K48" s="215">
        <f t="shared" si="31"/>
        <v>2.4891981094386704E-2</v>
      </c>
      <c r="L48" s="52">
        <f t="shared" ref="L48:L61" si="37">(I48-H48)/H48</f>
        <v>15.118991733850395</v>
      </c>
      <c r="N48" s="27">
        <f t="shared" ref="N48:N51" si="38">(H48/B48)*10</f>
        <v>10.839601769911503</v>
      </c>
      <c r="O48" s="152">
        <f t="shared" ref="O48:O51" si="39">(I48/C48)*10</f>
        <v>8.5235551238465277</v>
      </c>
      <c r="P48" s="52">
        <f t="shared" ref="P48:P51" si="40">(O48-N48)/N48</f>
        <v>-0.21366528911549529</v>
      </c>
    </row>
    <row r="49" spans="1:16" ht="20.100000000000001" customHeight="1">
      <c r="A49" s="38" t="s">
        <v>164</v>
      </c>
      <c r="B49" s="19">
        <v>99.949999999999989</v>
      </c>
      <c r="C49" s="140">
        <v>101.8</v>
      </c>
      <c r="D49" s="247">
        <f t="shared" si="28"/>
        <v>7.406660881640892E-3</v>
      </c>
      <c r="E49" s="215">
        <f t="shared" si="29"/>
        <v>8.1047858043641671E-3</v>
      </c>
      <c r="F49" s="52">
        <f t="shared" si="36"/>
        <v>1.8509254627313745E-2</v>
      </c>
      <c r="H49" s="19">
        <v>98.474999999999994</v>
      </c>
      <c r="I49" s="140">
        <v>114.84499999999997</v>
      </c>
      <c r="J49" s="247">
        <f t="shared" si="30"/>
        <v>1.4728131920988112E-2</v>
      </c>
      <c r="K49" s="215">
        <f t="shared" si="31"/>
        <v>1.8098889324373788E-2</v>
      </c>
      <c r="L49" s="52">
        <f t="shared" si="37"/>
        <v>0.16623508504696599</v>
      </c>
      <c r="N49" s="27">
        <f t="shared" si="38"/>
        <v>9.8524262131065541</v>
      </c>
      <c r="O49" s="152">
        <f t="shared" si="39"/>
        <v>11.281434184675831</v>
      </c>
      <c r="P49" s="52">
        <f t="shared" si="40"/>
        <v>0.14504122544640694</v>
      </c>
    </row>
    <row r="50" spans="1:16" ht="20.100000000000001" customHeight="1">
      <c r="A50" s="38" t="s">
        <v>163</v>
      </c>
      <c r="B50" s="19">
        <v>99.19</v>
      </c>
      <c r="C50" s="140">
        <v>125.42999999999999</v>
      </c>
      <c r="D50" s="247">
        <f t="shared" si="28"/>
        <v>7.3503420995493758E-3</v>
      </c>
      <c r="E50" s="215">
        <f t="shared" si="29"/>
        <v>9.9860833343948657E-3</v>
      </c>
      <c r="F50" s="52">
        <f t="shared" si="36"/>
        <v>0.26454279665288832</v>
      </c>
      <c r="H50" s="19">
        <v>82.74499999999999</v>
      </c>
      <c r="I50" s="140">
        <v>100.29700000000001</v>
      </c>
      <c r="J50" s="247">
        <f t="shared" si="30"/>
        <v>1.2375519429318723E-2</v>
      </c>
      <c r="K50" s="215">
        <f t="shared" si="31"/>
        <v>1.5806211002365959E-2</v>
      </c>
      <c r="L50" s="52">
        <f t="shared" si="37"/>
        <v>0.21212157834310258</v>
      </c>
      <c r="N50" s="27">
        <f t="shared" si="38"/>
        <v>8.3420707732634334</v>
      </c>
      <c r="O50" s="152">
        <f t="shared" si="39"/>
        <v>7.9962528900582006</v>
      </c>
      <c r="P50" s="52">
        <f t="shared" si="40"/>
        <v>-4.1454681050368043E-2</v>
      </c>
    </row>
    <row r="51" spans="1:16" ht="20.100000000000001" customHeight="1">
      <c r="A51" s="38" t="s">
        <v>175</v>
      </c>
      <c r="B51" s="19">
        <v>131.22</v>
      </c>
      <c r="C51" s="140">
        <v>122.38</v>
      </c>
      <c r="D51" s="247">
        <f t="shared" si="28"/>
        <v>9.7238823500642117E-3</v>
      </c>
      <c r="E51" s="215">
        <f t="shared" si="29"/>
        <v>9.7432582194311081E-3</v>
      </c>
      <c r="F51" s="52">
        <f t="shared" si="36"/>
        <v>-6.7367779301935701E-2</v>
      </c>
      <c r="H51" s="19">
        <v>93.706000000000003</v>
      </c>
      <c r="I51" s="140">
        <v>79.790999999999983</v>
      </c>
      <c r="J51" s="247">
        <f t="shared" si="30"/>
        <v>1.4014870066393624E-2</v>
      </c>
      <c r="K51" s="215">
        <f t="shared" si="31"/>
        <v>1.2574587296626836E-2</v>
      </c>
      <c r="L51" s="52">
        <f t="shared" si="37"/>
        <v>-0.14849636095874352</v>
      </c>
      <c r="N51" s="27">
        <f t="shared" si="38"/>
        <v>7.1411370217954584</v>
      </c>
      <c r="O51" s="152">
        <f t="shared" si="39"/>
        <v>6.5199378983494025</v>
      </c>
      <c r="P51" s="52">
        <f t="shared" si="40"/>
        <v>-8.6988825666010128E-2</v>
      </c>
    </row>
    <row r="52" spans="1:16" ht="20.100000000000001" customHeight="1">
      <c r="A52" s="38" t="s">
        <v>167</v>
      </c>
      <c r="B52" s="19">
        <v>34.82</v>
      </c>
      <c r="C52" s="140">
        <v>44.079999999999991</v>
      </c>
      <c r="D52" s="247">
        <f t="shared" si="28"/>
        <v>2.5802894637192183E-3</v>
      </c>
      <c r="E52" s="215">
        <f t="shared" si="29"/>
        <v>3.5094200221647584E-3</v>
      </c>
      <c r="F52" s="52">
        <f t="shared" si="36"/>
        <v>0.26593911545089005</v>
      </c>
      <c r="H52" s="19">
        <v>65.652999999999992</v>
      </c>
      <c r="I52" s="140">
        <v>43.991999999999997</v>
      </c>
      <c r="J52" s="247">
        <f t="shared" si="30"/>
        <v>9.8192033004176945E-3</v>
      </c>
      <c r="K52" s="215">
        <f t="shared" si="31"/>
        <v>6.9328776973995544E-3</v>
      </c>
      <c r="L52" s="52">
        <f t="shared" si="37"/>
        <v>-0.32993161013205791</v>
      </c>
      <c r="N52" s="27">
        <f t="shared" si="32"/>
        <v>18.854968408960364</v>
      </c>
      <c r="O52" s="152">
        <f t="shared" si="33"/>
        <v>9.9800362976406536</v>
      </c>
      <c r="P52" s="52">
        <f t="shared" si="8"/>
        <v>-0.47069461580758287</v>
      </c>
    </row>
    <row r="53" spans="1:16" ht="20.100000000000001" customHeight="1">
      <c r="A53" s="38" t="s">
        <v>172</v>
      </c>
      <c r="B53" s="19">
        <v>340.13000000000011</v>
      </c>
      <c r="C53" s="140">
        <v>32.72</v>
      </c>
      <c r="D53" s="247">
        <f t="shared" si="28"/>
        <v>2.5204878095773063E-2</v>
      </c>
      <c r="E53" s="215">
        <f t="shared" si="29"/>
        <v>2.6049959874144945E-3</v>
      </c>
      <c r="F53" s="52">
        <f t="shared" si="36"/>
        <v>-0.90380148766648039</v>
      </c>
      <c r="H53" s="19">
        <v>170.09399999999994</v>
      </c>
      <c r="I53" s="140">
        <v>39.483000000000004</v>
      </c>
      <c r="J53" s="247">
        <f t="shared" si="30"/>
        <v>2.543962295982281E-2</v>
      </c>
      <c r="K53" s="215">
        <f t="shared" si="31"/>
        <v>6.2222861003461234E-3</v>
      </c>
      <c r="L53" s="52">
        <f t="shared" si="37"/>
        <v>-0.76787541006737436</v>
      </c>
      <c r="N53" s="27">
        <f t="shared" ref="N53:N54" si="41">(H53/B53)*10</f>
        <v>5.0008526151765462</v>
      </c>
      <c r="O53" s="152">
        <f t="shared" ref="O53:O54" si="42">(I53/C53)*10</f>
        <v>12.066931540342301</v>
      </c>
      <c r="P53" s="52">
        <f t="shared" ref="P53:P54" si="43">(O53-N53)/N53</f>
        <v>1.4129748402745717</v>
      </c>
    </row>
    <row r="54" spans="1:16" ht="20.100000000000001" customHeight="1">
      <c r="A54" s="38" t="s">
        <v>228</v>
      </c>
      <c r="B54" s="19">
        <v>9.2100000000000009</v>
      </c>
      <c r="C54" s="140">
        <v>27.960000000000004</v>
      </c>
      <c r="D54" s="247">
        <f t="shared" si="28"/>
        <v>6.8249471455640446E-4</v>
      </c>
      <c r="E54" s="215">
        <f t="shared" si="29"/>
        <v>2.2260295784874472E-3</v>
      </c>
      <c r="F54" s="52">
        <f t="shared" si="36"/>
        <v>2.0358306188925082</v>
      </c>
      <c r="H54" s="19">
        <v>10.329000000000001</v>
      </c>
      <c r="I54" s="140">
        <v>23.118000000000006</v>
      </c>
      <c r="J54" s="247">
        <f t="shared" si="30"/>
        <v>1.5448273634108781E-3</v>
      </c>
      <c r="K54" s="215">
        <f t="shared" si="31"/>
        <v>3.6432593791708252E-3</v>
      </c>
      <c r="L54" s="52">
        <f t="shared" si="37"/>
        <v>1.2381643915190246</v>
      </c>
      <c r="N54" s="27">
        <f t="shared" si="41"/>
        <v>11.21498371335505</v>
      </c>
      <c r="O54" s="152">
        <f t="shared" si="42"/>
        <v>8.2682403433476406</v>
      </c>
      <c r="P54" s="52">
        <f t="shared" si="43"/>
        <v>-0.26275057060478496</v>
      </c>
    </row>
    <row r="55" spans="1:16" ht="20.100000000000001" customHeight="1">
      <c r="A55" s="38" t="s">
        <v>176</v>
      </c>
      <c r="B55" s="19">
        <v>53.190000000000005</v>
      </c>
      <c r="C55" s="140">
        <v>12.51</v>
      </c>
      <c r="D55" s="247">
        <f t="shared" si="28"/>
        <v>3.9415737097996915E-3</v>
      </c>
      <c r="E55" s="215">
        <f t="shared" si="29"/>
        <v>9.9598104531037064E-4</v>
      </c>
      <c r="F55" s="52">
        <f t="shared" si="36"/>
        <v>-0.76480541455160755</v>
      </c>
      <c r="H55" s="19">
        <v>21.396000000000004</v>
      </c>
      <c r="I55" s="140">
        <v>18.294</v>
      </c>
      <c r="J55" s="247">
        <f t="shared" si="30"/>
        <v>3.2000315875243637E-3</v>
      </c>
      <c r="K55" s="215">
        <f t="shared" si="31"/>
        <v>2.8830256545787293E-3</v>
      </c>
      <c r="L55" s="52">
        <f t="shared" ref="L55:L60" si="44">(I55-H55)/H55</f>
        <v>-0.14498037016264737</v>
      </c>
      <c r="N55" s="27">
        <f t="shared" ref="N55" si="45">(H55/B55)*10</f>
        <v>4.0225606316976883</v>
      </c>
      <c r="O55" s="152">
        <f t="shared" ref="O55" si="46">(I55/C55)*10</f>
        <v>14.623501199040767</v>
      </c>
      <c r="P55" s="52">
        <f t="shared" ref="P55" si="47">(O55-N55)/N55</f>
        <v>2.6353712318983842</v>
      </c>
    </row>
    <row r="56" spans="1:16" ht="20.100000000000001" customHeight="1">
      <c r="A56" s="38" t="s">
        <v>174</v>
      </c>
      <c r="B56" s="19">
        <v>14.9</v>
      </c>
      <c r="C56" s="140">
        <v>20.47</v>
      </c>
      <c r="D56" s="247">
        <f t="shared" ref="D56:D57" si="48">B56/$B$62</f>
        <v>1.1041445436363111E-3</v>
      </c>
      <c r="E56" s="215">
        <f t="shared" ref="E56:E57" si="49">C56/$C$62</f>
        <v>1.629714787969887E-3</v>
      </c>
      <c r="F56" s="52">
        <f t="shared" si="36"/>
        <v>0.37382550335570458</v>
      </c>
      <c r="H56" s="19">
        <v>19.709</v>
      </c>
      <c r="I56" s="140">
        <v>16.477</v>
      </c>
      <c r="J56" s="247">
        <f t="shared" si="30"/>
        <v>2.9477202541838506E-3</v>
      </c>
      <c r="K56" s="215">
        <f t="shared" si="31"/>
        <v>2.5966772554112671E-3</v>
      </c>
      <c r="L56" s="52">
        <f t="shared" si="44"/>
        <v>-0.16398599624537011</v>
      </c>
      <c r="N56" s="27">
        <f t="shared" ref="N56:N60" si="50">(H56/B56)*10</f>
        <v>13.227516778523489</v>
      </c>
      <c r="O56" s="152">
        <f t="shared" ref="O56:O60" si="51">(I56/C56)*10</f>
        <v>8.0493404982901815</v>
      </c>
      <c r="P56" s="52">
        <f t="shared" ref="P56:P60" si="52">(O56-N56)/N56</f>
        <v>-0.39147002169301481</v>
      </c>
    </row>
    <row r="57" spans="1:16" ht="20.100000000000001" customHeight="1">
      <c r="A57" s="38" t="s">
        <v>188</v>
      </c>
      <c r="B57" s="19">
        <v>11.5</v>
      </c>
      <c r="C57" s="140">
        <v>12.88</v>
      </c>
      <c r="D57" s="247">
        <f t="shared" si="48"/>
        <v>8.521920974374214E-4</v>
      </c>
      <c r="E57" s="215">
        <f t="shared" si="49"/>
        <v>1.0254385182731874E-3</v>
      </c>
      <c r="F57" s="52">
        <f t="shared" si="36"/>
        <v>0.12000000000000006</v>
      </c>
      <c r="H57" s="19">
        <v>10.699</v>
      </c>
      <c r="I57" s="140">
        <v>12.234</v>
      </c>
      <c r="J57" s="247">
        <f t="shared" si="30"/>
        <v>1.6001653559040551E-3</v>
      </c>
      <c r="K57" s="215">
        <f t="shared" si="31"/>
        <v>1.9280056771682613E-3</v>
      </c>
      <c r="L57" s="52">
        <f t="shared" si="44"/>
        <v>0.14347135246284701</v>
      </c>
      <c r="N57" s="27">
        <f t="shared" si="50"/>
        <v>9.3034782608695661</v>
      </c>
      <c r="O57" s="152">
        <f t="shared" si="51"/>
        <v>9.4984472049689437</v>
      </c>
      <c r="P57" s="52">
        <f t="shared" si="52"/>
        <v>2.0956564698970392E-2</v>
      </c>
    </row>
    <row r="58" spans="1:16" ht="20.100000000000001" customHeight="1">
      <c r="A58" s="38" t="s">
        <v>233</v>
      </c>
      <c r="B58" s="19">
        <v>7.66</v>
      </c>
      <c r="C58" s="140">
        <v>7.75</v>
      </c>
      <c r="D58" s="247">
        <f>B58/$B$62</f>
        <v>5.6763404055396938E-4</v>
      </c>
      <c r="E58" s="215">
        <f>C58/$C$62</f>
        <v>6.1701463638332314E-4</v>
      </c>
      <c r="F58" s="52">
        <f t="shared" si="36"/>
        <v>1.174934725848562E-2</v>
      </c>
      <c r="H58" s="19">
        <v>10.64</v>
      </c>
      <c r="I58" s="140">
        <v>10.064</v>
      </c>
      <c r="J58" s="247">
        <f t="shared" si="30"/>
        <v>1.5913411895335215E-3</v>
      </c>
      <c r="K58" s="215">
        <f t="shared" si="31"/>
        <v>1.5860265763463612E-3</v>
      </c>
      <c r="L58" s="52">
        <f t="shared" si="44"/>
        <v>-5.413533834586471E-2</v>
      </c>
      <c r="N58" s="27">
        <f t="shared" si="50"/>
        <v>13.890339425587468</v>
      </c>
      <c r="O58" s="152">
        <f t="shared" si="51"/>
        <v>12.985806451612902</v>
      </c>
      <c r="P58" s="52">
        <f t="shared" si="52"/>
        <v>-6.5119573126364461E-2</v>
      </c>
    </row>
    <row r="59" spans="1:16" ht="20.100000000000001" customHeight="1">
      <c r="A59" s="38" t="s">
        <v>178</v>
      </c>
      <c r="B59" s="19">
        <v>4.16</v>
      </c>
      <c r="C59" s="140">
        <v>8.75</v>
      </c>
      <c r="D59" s="247">
        <f>B59/$B$62</f>
        <v>3.0827122829040637E-4</v>
      </c>
      <c r="E59" s="215">
        <f>C59/$C$62</f>
        <v>6.9662942817471968E-4</v>
      </c>
      <c r="F59" s="52">
        <f t="shared" si="36"/>
        <v>1.1033653846153846</v>
      </c>
      <c r="H59" s="19">
        <v>4.6130000000000004</v>
      </c>
      <c r="I59" s="140">
        <v>6.7329999999999997</v>
      </c>
      <c r="J59" s="247">
        <f t="shared" si="30"/>
        <v>6.8993016046223069E-4</v>
      </c>
      <c r="K59" s="215">
        <f t="shared" si="31"/>
        <v>1.0610807768819603E-3</v>
      </c>
      <c r="L59" s="52">
        <f t="shared" si="44"/>
        <v>0.45957077823542142</v>
      </c>
      <c r="N59" s="27">
        <f t="shared" ref="N59" si="53">(H59/B59)*10</f>
        <v>11.088942307692308</v>
      </c>
      <c r="O59" s="152">
        <f t="shared" ref="O59" si="54">(I59/C59)*10</f>
        <v>7.694857142857142</v>
      </c>
      <c r="P59" s="52">
        <f t="shared" ref="P59" si="55">(O59-N59)/N59</f>
        <v>-0.30607835000464539</v>
      </c>
    </row>
    <row r="60" spans="1:16" ht="20.100000000000001" customHeight="1">
      <c r="A60" s="38" t="s">
        <v>177</v>
      </c>
      <c r="B60" s="19">
        <v>6.0000000000000005E-2</v>
      </c>
      <c r="C60" s="140">
        <v>6.5399999999999991</v>
      </c>
      <c r="D60" s="247">
        <f>B60/$B$62</f>
        <v>4.4462196388039378E-6</v>
      </c>
      <c r="E60" s="215">
        <f>C60/$C$62</f>
        <v>5.2068073831573324E-4</v>
      </c>
      <c r="F60" s="52">
        <f t="shared" si="36"/>
        <v>107.99999999999999</v>
      </c>
      <c r="H60" s="19">
        <v>7.7000000000000013E-2</v>
      </c>
      <c r="I60" s="140">
        <v>5.8010000000000002</v>
      </c>
      <c r="J60" s="247">
        <f t="shared" si="30"/>
        <v>1.1516284924255748E-5</v>
      </c>
      <c r="K60" s="215">
        <f t="shared" si="31"/>
        <v>9.1420311698978943E-4</v>
      </c>
      <c r="L60" s="52">
        <f t="shared" si="44"/>
        <v>74.337662337662323</v>
      </c>
      <c r="N60" s="27">
        <f t="shared" si="50"/>
        <v>12.833333333333334</v>
      </c>
      <c r="O60" s="152">
        <f t="shared" si="51"/>
        <v>8.8700305810397566</v>
      </c>
      <c r="P60" s="52">
        <f t="shared" si="52"/>
        <v>-0.308828785893006</v>
      </c>
    </row>
    <row r="61" spans="1:16" ht="20.100000000000001" customHeight="1" thickBot="1">
      <c r="A61" s="8" t="s">
        <v>17</v>
      </c>
      <c r="B61" s="19">
        <f>B62-SUM(B39:B60)</f>
        <v>8.5800000000017462</v>
      </c>
      <c r="C61" s="140">
        <f>C62-SUM(C39:C60)</f>
        <v>11.730000000001382</v>
      </c>
      <c r="D61" s="247">
        <f>B61/$B$62</f>
        <v>6.3580940834909248E-4</v>
      </c>
      <c r="E61" s="215">
        <f>C61/$C$62</f>
        <v>9.3388150771319138E-4</v>
      </c>
      <c r="F61" s="52">
        <f t="shared" si="36"/>
        <v>0.36713286713275001</v>
      </c>
      <c r="H61" s="19">
        <f>H62-SUM(H39:H60)</f>
        <v>12.279999999999745</v>
      </c>
      <c r="I61" s="140">
        <f>I62-SUM(I39:I60)</f>
        <v>11.646999999999935</v>
      </c>
      <c r="J61" s="247">
        <f t="shared" si="30"/>
        <v>1.8366231022059435E-3</v>
      </c>
      <c r="K61" s="215">
        <f t="shared" si="31"/>
        <v>1.8354979664850918E-3</v>
      </c>
      <c r="L61" s="52">
        <f t="shared" si="37"/>
        <v>-5.1547231270343968E-2</v>
      </c>
      <c r="N61" s="27">
        <f t="shared" ref="N61" si="56">(H61/B61)*10</f>
        <v>14.312354312351104</v>
      </c>
      <c r="O61" s="152">
        <f t="shared" ref="O61" si="57">(I61/C61)*10</f>
        <v>9.9292412617208541</v>
      </c>
      <c r="P61" s="52">
        <f t="shared" ref="P61" si="58">(O61-N61)/N61</f>
        <v>-0.30624682389589558</v>
      </c>
    </row>
    <row r="62" spans="1:16" ht="26.25" customHeight="1" thickBot="1">
      <c r="A62" s="12" t="s">
        <v>18</v>
      </c>
      <c r="B62" s="17">
        <v>13494.609999999999</v>
      </c>
      <c r="C62" s="145">
        <v>12560.479999999996</v>
      </c>
      <c r="D62" s="253">
        <f>SUM(D39:D61)</f>
        <v>1</v>
      </c>
      <c r="E62" s="254">
        <f>SUM(E39:E61)</f>
        <v>1.0000000000000007</v>
      </c>
      <c r="F62" s="57">
        <f t="shared" si="34"/>
        <v>-6.9222452519932254E-2</v>
      </c>
      <c r="G62" s="1"/>
      <c r="H62" s="17">
        <v>6686.1840000000011</v>
      </c>
      <c r="I62" s="145">
        <v>6345.4170000000013</v>
      </c>
      <c r="J62" s="253">
        <f>SUM(J39:J61)</f>
        <v>0.99999999999999978</v>
      </c>
      <c r="K62" s="254">
        <f>SUM(K39:K61)</f>
        <v>0.99999999999999967</v>
      </c>
      <c r="L62" s="57">
        <f t="shared" si="35"/>
        <v>-5.0965842399790337E-2</v>
      </c>
      <c r="M62" s="1"/>
      <c r="N62" s="29">
        <f t="shared" si="32"/>
        <v>4.9547071015761119</v>
      </c>
      <c r="O62" s="146">
        <f t="shared" si="33"/>
        <v>5.0518905328458805</v>
      </c>
      <c r="P62" s="57">
        <f t="shared" si="8"/>
        <v>1.9614364538088267E-2</v>
      </c>
    </row>
    <row r="64" spans="1:16" ht="15.75" thickBot="1"/>
    <row r="65" spans="1:16">
      <c r="A65" s="464" t="s">
        <v>15</v>
      </c>
      <c r="B65" s="458" t="s">
        <v>1</v>
      </c>
      <c r="C65" s="451"/>
      <c r="D65" s="458" t="s">
        <v>102</v>
      </c>
      <c r="E65" s="451"/>
      <c r="F65" s="130" t="s">
        <v>0</v>
      </c>
      <c r="H65" s="467" t="s">
        <v>19</v>
      </c>
      <c r="I65" s="468"/>
      <c r="J65" s="458" t="s">
        <v>102</v>
      </c>
      <c r="K65" s="456"/>
      <c r="L65" s="130" t="s">
        <v>0</v>
      </c>
      <c r="N65" s="450" t="s">
        <v>22</v>
      </c>
      <c r="O65" s="451"/>
      <c r="P65" s="130" t="s">
        <v>0</v>
      </c>
    </row>
    <row r="66" spans="1:16">
      <c r="A66" s="465"/>
      <c r="B66" s="459" t="str">
        <f>B5</f>
        <v>jan-dez</v>
      </c>
      <c r="C66" s="453"/>
      <c r="D66" s="459" t="str">
        <f>B5</f>
        <v>jan-dez</v>
      </c>
      <c r="E66" s="453"/>
      <c r="F66" s="131" t="str">
        <f>F37</f>
        <v>2025/2024</v>
      </c>
      <c r="H66" s="448" t="str">
        <f>B5</f>
        <v>jan-dez</v>
      </c>
      <c r="I66" s="453"/>
      <c r="J66" s="459" t="str">
        <f>B5</f>
        <v>jan-dez</v>
      </c>
      <c r="K66" s="449"/>
      <c r="L66" s="131" t="str">
        <f>L37</f>
        <v>2025/2024</v>
      </c>
      <c r="N66" s="448" t="str">
        <f>B5</f>
        <v>jan-dez</v>
      </c>
      <c r="O66" s="449"/>
      <c r="P66" s="131" t="str">
        <f>P37</f>
        <v>2025/2024</v>
      </c>
    </row>
    <row r="67" spans="1:16" ht="19.5" customHeight="1" thickBot="1">
      <c r="A67" s="466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>
      <c r="A68" s="38" t="s">
        <v>146</v>
      </c>
      <c r="B68" s="39">
        <v>2149.52</v>
      </c>
      <c r="C68" s="147">
        <v>2103.86</v>
      </c>
      <c r="D68" s="247">
        <f t="shared" ref="D68:D78" si="59">B68/$B$95</f>
        <v>0.19629889390552169</v>
      </c>
      <c r="E68" s="246">
        <f t="shared" ref="E68:E78" si="60">C68/$C$95</f>
        <v>0.21498429917505527</v>
      </c>
      <c r="F68" s="61">
        <f t="shared" ref="F68:F94" si="61">(C68-B68)/B68</f>
        <v>-2.1241951691540369E-2</v>
      </c>
      <c r="H68" s="19">
        <v>2671.7689999999998</v>
      </c>
      <c r="I68" s="147">
        <v>2502.8209999999999</v>
      </c>
      <c r="J68" s="245">
        <f t="shared" ref="J68:J78" si="62">H68/$H$95</f>
        <v>0.29313898907897035</v>
      </c>
      <c r="K68" s="246">
        <f t="shared" ref="K68:K78" si="63">I68/$I$95</f>
        <v>0.29679191596262972</v>
      </c>
      <c r="L68" s="61">
        <f t="shared" ref="L68:L94" si="64">(I68-H68)/H68</f>
        <v>-6.3234508671969725E-2</v>
      </c>
      <c r="N68" s="41">
        <f t="shared" ref="N68:N69" si="65">(H68/B68)*10</f>
        <v>12.429607540288064</v>
      </c>
      <c r="O68" s="149">
        <f t="shared" ref="O68:O69" si="66">(I68/C68)*10</f>
        <v>11.896328653047254</v>
      </c>
      <c r="P68" s="61">
        <f t="shared" si="8"/>
        <v>-4.2903919975936004E-2</v>
      </c>
    </row>
    <row r="69" spans="1:16" ht="20.100000000000001" customHeight="1">
      <c r="A69" s="38" t="s">
        <v>148</v>
      </c>
      <c r="B69" s="19">
        <v>2296.3900000000003</v>
      </c>
      <c r="C69" s="140">
        <v>2294.09</v>
      </c>
      <c r="D69" s="247">
        <f t="shared" si="59"/>
        <v>0.20971138532123496</v>
      </c>
      <c r="E69" s="215">
        <f t="shared" si="60"/>
        <v>0.23442307515447916</v>
      </c>
      <c r="F69" s="52">
        <f t="shared" si="61"/>
        <v>-1.0015720326251995E-3</v>
      </c>
      <c r="H69" s="19">
        <v>1727.6709999999994</v>
      </c>
      <c r="I69" s="140">
        <v>1902.4119999999996</v>
      </c>
      <c r="J69" s="214">
        <f t="shared" si="62"/>
        <v>0.18955520870294312</v>
      </c>
      <c r="K69" s="215">
        <f t="shared" si="63"/>
        <v>0.22559364110749361</v>
      </c>
      <c r="L69" s="52">
        <f t="shared" si="64"/>
        <v>0.10114252076929015</v>
      </c>
      <c r="N69" s="40">
        <f t="shared" si="65"/>
        <v>7.5234215442498842</v>
      </c>
      <c r="O69" s="143">
        <f t="shared" si="66"/>
        <v>8.2926650654507856</v>
      </c>
      <c r="P69" s="52">
        <f t="shared" si="8"/>
        <v>0.10224650003678588</v>
      </c>
    </row>
    <row r="70" spans="1:16" ht="20.100000000000001" customHeight="1">
      <c r="A70" s="38" t="s">
        <v>165</v>
      </c>
      <c r="B70" s="19">
        <v>2409.6799999999998</v>
      </c>
      <c r="C70" s="140">
        <v>2200.09</v>
      </c>
      <c r="D70" s="247">
        <f t="shared" si="59"/>
        <v>0.22005727728342023</v>
      </c>
      <c r="E70" s="215">
        <f t="shared" si="60"/>
        <v>0.22481762416322726</v>
      </c>
      <c r="F70" s="52">
        <f t="shared" si="61"/>
        <v>-8.6978353972311559E-2</v>
      </c>
      <c r="H70" s="19">
        <v>1450.0890000000002</v>
      </c>
      <c r="I70" s="140">
        <v>1364.1549999999997</v>
      </c>
      <c r="J70" s="214">
        <f t="shared" si="62"/>
        <v>0.15909969145331618</v>
      </c>
      <c r="K70" s="215">
        <f t="shared" si="63"/>
        <v>0.16176553421918752</v>
      </c>
      <c r="L70" s="52">
        <f t="shared" si="64"/>
        <v>-5.9261190175224014E-2</v>
      </c>
      <c r="N70" s="40">
        <f t="shared" ref="N70:N75" si="67">(H70/B70)*10</f>
        <v>6.0177658444274771</v>
      </c>
      <c r="O70" s="143">
        <f t="shared" ref="O70:O75" si="68">(I70/C70)*10</f>
        <v>6.2004508906453815</v>
      </c>
      <c r="P70" s="52">
        <f t="shared" ref="P70:P75" si="69">(O70-N70)/N70</f>
        <v>3.035761957854723E-2</v>
      </c>
    </row>
    <row r="71" spans="1:16" ht="20.100000000000001" customHeight="1">
      <c r="A71" s="38" t="s">
        <v>160</v>
      </c>
      <c r="B71" s="19">
        <v>239.65999999999997</v>
      </c>
      <c r="C71" s="140">
        <v>161.37</v>
      </c>
      <c r="D71" s="247">
        <f t="shared" si="59"/>
        <v>2.1886278291617347E-2</v>
      </c>
      <c r="E71" s="215">
        <f t="shared" si="60"/>
        <v>1.648969815381188E-2</v>
      </c>
      <c r="F71" s="52">
        <f t="shared" si="61"/>
        <v>-0.3266711174163397</v>
      </c>
      <c r="H71" s="19">
        <v>605.10799999999995</v>
      </c>
      <c r="I71" s="140">
        <v>397.43399999999991</v>
      </c>
      <c r="J71" s="214">
        <f t="shared" si="62"/>
        <v>6.6390749875306423E-2</v>
      </c>
      <c r="K71" s="215">
        <f t="shared" si="63"/>
        <v>4.7128899081752856E-2</v>
      </c>
      <c r="L71" s="52">
        <f t="shared" si="64"/>
        <v>-0.34320154418715343</v>
      </c>
      <c r="N71" s="40">
        <f t="shared" si="67"/>
        <v>25.248602186430777</v>
      </c>
      <c r="O71" s="143">
        <f t="shared" si="68"/>
        <v>24.628741401747529</v>
      </c>
      <c r="P71" s="52">
        <f t="shared" si="69"/>
        <v>-2.4550301046620943E-2</v>
      </c>
    </row>
    <row r="72" spans="1:16" ht="20.100000000000001" customHeight="1">
      <c r="A72" s="38" t="s">
        <v>150</v>
      </c>
      <c r="B72" s="19">
        <v>439.09999999999997</v>
      </c>
      <c r="C72" s="140">
        <v>427.87999999999994</v>
      </c>
      <c r="D72" s="247">
        <f t="shared" si="59"/>
        <v>4.0099577726150283E-2</v>
      </c>
      <c r="E72" s="215">
        <f t="shared" si="60"/>
        <v>4.3723195426987833E-2</v>
      </c>
      <c r="F72" s="52">
        <f t="shared" si="61"/>
        <v>-2.5552265998633632E-2</v>
      </c>
      <c r="H72" s="19">
        <v>353.93699999999995</v>
      </c>
      <c r="I72" s="140">
        <v>358.197</v>
      </c>
      <c r="J72" s="214">
        <f t="shared" si="62"/>
        <v>3.8832973351230413E-2</v>
      </c>
      <c r="K72" s="215">
        <f t="shared" si="63"/>
        <v>4.2476059583192761E-2</v>
      </c>
      <c r="L72" s="52">
        <f t="shared" si="64"/>
        <v>1.2036040312259098E-2</v>
      </c>
      <c r="N72" s="40">
        <f t="shared" si="67"/>
        <v>8.0605101343657477</v>
      </c>
      <c r="O72" s="143">
        <f t="shared" si="68"/>
        <v>8.3714359166121355</v>
      </c>
      <c r="P72" s="52">
        <f t="shared" si="69"/>
        <v>3.8573958355410394E-2</v>
      </c>
    </row>
    <row r="73" spans="1:16" ht="20.100000000000001" customHeight="1">
      <c r="A73" s="38" t="s">
        <v>157</v>
      </c>
      <c r="B73" s="19">
        <v>596.56000000000006</v>
      </c>
      <c r="C73" s="140">
        <v>659.82</v>
      </c>
      <c r="D73" s="247">
        <f t="shared" si="59"/>
        <v>5.4479171232776631E-2</v>
      </c>
      <c r="E73" s="215">
        <f t="shared" si="60"/>
        <v>6.7424134819657658E-2</v>
      </c>
      <c r="F73" s="52">
        <f t="shared" si="61"/>
        <v>0.10604130347324658</v>
      </c>
      <c r="H73" s="19">
        <v>307.18599999999998</v>
      </c>
      <c r="I73" s="140">
        <v>312.291</v>
      </c>
      <c r="J73" s="214">
        <f t="shared" si="62"/>
        <v>3.3703584965321699E-2</v>
      </c>
      <c r="K73" s="215">
        <f t="shared" si="63"/>
        <v>3.703239034189245E-2</v>
      </c>
      <c r="L73" s="52">
        <f t="shared" si="64"/>
        <v>1.6618595899552776E-2</v>
      </c>
      <c r="N73" s="40">
        <f t="shared" si="67"/>
        <v>5.1492892584149104</v>
      </c>
      <c r="O73" s="143">
        <f t="shared" si="68"/>
        <v>4.7329726288987901</v>
      </c>
      <c r="P73" s="52">
        <f t="shared" si="69"/>
        <v>-8.0849338350099539E-2</v>
      </c>
    </row>
    <row r="74" spans="1:16" ht="20.100000000000001" customHeight="1">
      <c r="A74" s="38" t="s">
        <v>169</v>
      </c>
      <c r="B74" s="19">
        <v>332.59999999999997</v>
      </c>
      <c r="C74" s="140">
        <v>253.13</v>
      </c>
      <c r="D74" s="247">
        <f t="shared" si="59"/>
        <v>3.0373763497421054E-2</v>
      </c>
      <c r="E74" s="215">
        <f t="shared" si="60"/>
        <v>2.5866253291655213E-2</v>
      </c>
      <c r="F74" s="52">
        <f t="shared" si="61"/>
        <v>-0.23893565844858683</v>
      </c>
      <c r="H74" s="19">
        <v>297.18</v>
      </c>
      <c r="I74" s="140">
        <v>298.68199999999996</v>
      </c>
      <c r="J74" s="214">
        <f t="shared" si="62"/>
        <v>3.2605754754429901E-2</v>
      </c>
      <c r="K74" s="215">
        <f t="shared" si="63"/>
        <v>3.5418594874963155E-2</v>
      </c>
      <c r="L74" s="52">
        <f t="shared" si="64"/>
        <v>5.0541759203174934E-3</v>
      </c>
      <c r="N74" s="40">
        <f t="shared" ref="N74" si="70">(H74/B74)*10</f>
        <v>8.9350571256764901</v>
      </c>
      <c r="O74" s="143">
        <f t="shared" ref="O74" si="71">(I74/C74)*10</f>
        <v>11.799549638525658</v>
      </c>
      <c r="P74" s="52">
        <f t="shared" ref="P74" si="72">(O74-N74)/N74</f>
        <v>0.32059028527277511</v>
      </c>
    </row>
    <row r="75" spans="1:16" ht="20.100000000000001" customHeight="1">
      <c r="A75" s="38" t="s">
        <v>155</v>
      </c>
      <c r="B75" s="19">
        <v>393.68999999999994</v>
      </c>
      <c r="C75" s="140">
        <v>361.62</v>
      </c>
      <c r="D75" s="247">
        <f t="shared" si="59"/>
        <v>3.5952636654539065E-2</v>
      </c>
      <c r="E75" s="215">
        <f t="shared" si="60"/>
        <v>3.6952374334643691E-2</v>
      </c>
      <c r="F75" s="52">
        <f t="shared" si="61"/>
        <v>-8.1460032004876781E-2</v>
      </c>
      <c r="H75" s="19">
        <v>303.87299999999993</v>
      </c>
      <c r="I75" s="140">
        <v>246.149</v>
      </c>
      <c r="J75" s="214">
        <f t="shared" si="62"/>
        <v>3.3340091912285062E-2</v>
      </c>
      <c r="K75" s="215">
        <f t="shared" si="63"/>
        <v>2.918907637513244E-2</v>
      </c>
      <c r="L75" s="52">
        <f t="shared" si="64"/>
        <v>-0.1899609376285486</v>
      </c>
      <c r="N75" s="40">
        <f t="shared" si="67"/>
        <v>7.7185856892478846</v>
      </c>
      <c r="O75" s="143">
        <f t="shared" si="68"/>
        <v>6.8068414357612959</v>
      </c>
      <c r="P75" s="52">
        <f t="shared" si="69"/>
        <v>-0.11812322751779038</v>
      </c>
    </row>
    <row r="76" spans="1:16" ht="20.100000000000001" customHeight="1">
      <c r="A76" s="38" t="s">
        <v>168</v>
      </c>
      <c r="B76" s="19">
        <v>1189.3599999999999</v>
      </c>
      <c r="C76" s="140">
        <v>470.25</v>
      </c>
      <c r="D76" s="247">
        <f t="shared" si="59"/>
        <v>0.10861497099606947</v>
      </c>
      <c r="E76" s="215">
        <f t="shared" si="60"/>
        <v>4.8052801368470205E-2</v>
      </c>
      <c r="F76" s="52">
        <f t="shared" si="61"/>
        <v>-0.60461929104728596</v>
      </c>
      <c r="H76" s="19">
        <v>519.24699999999996</v>
      </c>
      <c r="I76" s="140">
        <v>198.40499999999997</v>
      </c>
      <c r="J76" s="214">
        <f t="shared" si="62"/>
        <v>5.6970322158198597E-2</v>
      </c>
      <c r="K76" s="215">
        <f t="shared" si="63"/>
        <v>2.3527451658175134E-2</v>
      </c>
      <c r="L76" s="52">
        <f t="shared" ref="L76:L92" si="73">(I76-H76)/H76</f>
        <v>-0.61789861087305276</v>
      </c>
      <c r="N76" s="40">
        <f t="shared" ref="N76:N79" si="74">(H76/B76)*10</f>
        <v>4.3657681442120131</v>
      </c>
      <c r="O76" s="143">
        <f t="shared" ref="O76:O79" si="75">(I76/C76)*10</f>
        <v>4.2191387559808611</v>
      </c>
      <c r="P76" s="52">
        <f t="shared" ref="P76:P79" si="76">(O76-N76)/N76</f>
        <v>-3.3586160187079168E-2</v>
      </c>
    </row>
    <row r="77" spans="1:16" ht="20.100000000000001" customHeight="1">
      <c r="A77" s="38" t="s">
        <v>161</v>
      </c>
      <c r="B77" s="19">
        <v>165.07999999999998</v>
      </c>
      <c r="C77" s="140">
        <v>189.34</v>
      </c>
      <c r="D77" s="247">
        <f t="shared" si="59"/>
        <v>1.5075468665526962E-2</v>
      </c>
      <c r="E77" s="215">
        <f t="shared" si="60"/>
        <v>1.9347830751953534E-2</v>
      </c>
      <c r="F77" s="52">
        <f t="shared" si="61"/>
        <v>0.14695905015749952</v>
      </c>
      <c r="H77" s="19">
        <v>160.197</v>
      </c>
      <c r="I77" s="140">
        <v>166.79899999999998</v>
      </c>
      <c r="J77" s="214">
        <f t="shared" si="62"/>
        <v>1.7576364810537069E-2</v>
      </c>
      <c r="K77" s="215">
        <f t="shared" si="63"/>
        <v>1.9779518707350893E-2</v>
      </c>
      <c r="L77" s="52">
        <f t="shared" si="73"/>
        <v>4.1211758022934107E-2</v>
      </c>
      <c r="N77" s="40">
        <f t="shared" si="74"/>
        <v>9.7042040222922239</v>
      </c>
      <c r="O77" s="143">
        <f t="shared" si="75"/>
        <v>8.8094961445019528</v>
      </c>
      <c r="P77" s="52">
        <f t="shared" si="76"/>
        <v>-9.2197966544703039E-2</v>
      </c>
    </row>
    <row r="78" spans="1:16" ht="20.100000000000001" customHeight="1">
      <c r="A78" s="38" t="s">
        <v>238</v>
      </c>
      <c r="B78" s="19">
        <v>59.900000000000006</v>
      </c>
      <c r="C78" s="140">
        <v>92.010000000000019</v>
      </c>
      <c r="D78" s="247">
        <f t="shared" si="59"/>
        <v>5.4701997399143757E-3</v>
      </c>
      <c r="E78" s="215">
        <f t="shared" si="60"/>
        <v>9.4021015500541094E-3</v>
      </c>
      <c r="F78" s="52">
        <f t="shared" si="61"/>
        <v>0.53606010016694505</v>
      </c>
      <c r="H78" s="19">
        <v>78.98599999999999</v>
      </c>
      <c r="I78" s="140">
        <v>116.40300000000002</v>
      </c>
      <c r="J78" s="214">
        <f t="shared" si="62"/>
        <v>8.6661220305316623E-3</v>
      </c>
      <c r="K78" s="215">
        <f t="shared" si="63"/>
        <v>1.380341198743258E-2</v>
      </c>
      <c r="L78" s="52">
        <f t="shared" si="73"/>
        <v>0.47371686121591211</v>
      </c>
      <c r="N78" s="40">
        <f t="shared" ref="N78" si="77">(H78/B78)*10</f>
        <v>13.186310517529211</v>
      </c>
      <c r="O78" s="143">
        <f t="shared" ref="O78" si="78">(I78/C78)*10</f>
        <v>12.651124877730682</v>
      </c>
      <c r="P78" s="52">
        <f t="shared" ref="P78" si="79">(O78-N78)/N78</f>
        <v>-4.05864581367988E-2</v>
      </c>
    </row>
    <row r="79" spans="1:16" ht="20.100000000000001" customHeight="1">
      <c r="A79" s="38" t="s">
        <v>179</v>
      </c>
      <c r="B79" s="19">
        <v>180.73999999999998</v>
      </c>
      <c r="C79" s="140">
        <v>108.21</v>
      </c>
      <c r="D79" s="247">
        <f t="shared" ref="D79:D91" si="80">B79/$B$95</f>
        <v>1.6505574307047147E-2</v>
      </c>
      <c r="E79" s="215">
        <f t="shared" ref="E79:E91" si="81">C79/$C$95</f>
        <v>1.105750906131241E-2</v>
      </c>
      <c r="F79" s="52">
        <f t="shared" si="61"/>
        <v>-0.4012946774372026</v>
      </c>
      <c r="H79" s="19">
        <v>125.13699999999999</v>
      </c>
      <c r="I79" s="140">
        <v>97.858999999999995</v>
      </c>
      <c r="J79" s="214">
        <f t="shared" ref="J79:J90" si="82">H79/$H$95</f>
        <v>1.3729680101975549E-2</v>
      </c>
      <c r="K79" s="215">
        <f t="shared" ref="K79:K90" si="83">I79/$I$95</f>
        <v>1.160440962585298E-2</v>
      </c>
      <c r="L79" s="52">
        <f t="shared" si="73"/>
        <v>-0.21798508834317584</v>
      </c>
      <c r="N79" s="40">
        <f t="shared" si="74"/>
        <v>6.9235918999668034</v>
      </c>
      <c r="O79" s="143">
        <f t="shared" si="75"/>
        <v>9.0434340633952495</v>
      </c>
      <c r="P79" s="52">
        <f t="shared" si="76"/>
        <v>0.30617664848770337</v>
      </c>
    </row>
    <row r="80" spans="1:16" ht="20.100000000000001" customHeight="1">
      <c r="A80" s="38" t="s">
        <v>180</v>
      </c>
      <c r="B80" s="19">
        <v>44.32</v>
      </c>
      <c r="C80" s="140">
        <v>82.73</v>
      </c>
      <c r="D80" s="247">
        <f t="shared" si="80"/>
        <v>4.047399874340653E-3</v>
      </c>
      <c r="E80" s="215">
        <f t="shared" si="81"/>
        <v>8.4538187287900909E-3</v>
      </c>
      <c r="F80" s="52">
        <f t="shared" si="61"/>
        <v>0.86665162454873657</v>
      </c>
      <c r="H80" s="19">
        <v>60.608999999999995</v>
      </c>
      <c r="I80" s="140">
        <v>85.789000000000001</v>
      </c>
      <c r="J80" s="214">
        <f t="shared" si="82"/>
        <v>6.6498492156647198E-3</v>
      </c>
      <c r="K80" s="215">
        <f t="shared" si="83"/>
        <v>1.0173113330325279E-2</v>
      </c>
      <c r="L80" s="52">
        <f t="shared" si="73"/>
        <v>0.41544985068224205</v>
      </c>
      <c r="N80" s="40">
        <f t="shared" ref="N80" si="84">(H80/B80)*10</f>
        <v>13.675315884476532</v>
      </c>
      <c r="O80" s="143">
        <f t="shared" ref="O80" si="85">(I80/C80)*10</f>
        <v>10.369757040976671</v>
      </c>
      <c r="P80" s="52">
        <f t="shared" ref="P80" si="86">(O80-N80)/N80</f>
        <v>-0.24171718382404245</v>
      </c>
    </row>
    <row r="81" spans="1:16" ht="20.100000000000001" customHeight="1">
      <c r="A81" s="38" t="s">
        <v>147</v>
      </c>
      <c r="B81" s="19">
        <v>239.26</v>
      </c>
      <c r="C81" s="140">
        <v>136.83000000000001</v>
      </c>
      <c r="D81" s="247">
        <f t="shared" si="80"/>
        <v>2.1849749411885031E-2</v>
      </c>
      <c r="E81" s="215">
        <f t="shared" si="81"/>
        <v>1.3982062331202081E-2</v>
      </c>
      <c r="F81" s="52">
        <f t="shared" si="61"/>
        <v>-0.42811167767282449</v>
      </c>
      <c r="H81" s="19">
        <v>134.51100000000002</v>
      </c>
      <c r="I81" s="140">
        <v>84.146000000000001</v>
      </c>
      <c r="J81" s="214">
        <f t="shared" si="82"/>
        <v>1.4758169048297734E-2</v>
      </c>
      <c r="K81" s="215">
        <f t="shared" si="83"/>
        <v>9.9782815313565944E-3</v>
      </c>
      <c r="L81" s="52">
        <f t="shared" si="73"/>
        <v>-0.37443034398673725</v>
      </c>
      <c r="N81" s="40">
        <f t="shared" ref="N81:N84" si="87">(H81/B81)*10</f>
        <v>5.621959374738779</v>
      </c>
      <c r="O81" s="143">
        <f t="shared" ref="O81:O84" si="88">(I81/C81)*10</f>
        <v>6.1496747789227504</v>
      </c>
      <c r="P81" s="52">
        <f t="shared" ref="P81:P84" si="89">(O81-N81)/N81</f>
        <v>9.386681208604275E-2</v>
      </c>
    </row>
    <row r="82" spans="1:16" ht="20.100000000000001" customHeight="1">
      <c r="A82" s="38" t="s">
        <v>182</v>
      </c>
      <c r="B82" s="19">
        <v>25.709999999999997</v>
      </c>
      <c r="C82" s="140">
        <v>25.369999999999997</v>
      </c>
      <c r="D82" s="247">
        <f t="shared" si="80"/>
        <v>2.3478937447946342E-3</v>
      </c>
      <c r="E82" s="215">
        <f t="shared" si="81"/>
        <v>2.5924499111495778E-3</v>
      </c>
      <c r="F82" s="52">
        <f t="shared" si="61"/>
        <v>-1.3224426293271096E-2</v>
      </c>
      <c r="H82" s="19">
        <v>90.853999999999999</v>
      </c>
      <c r="I82" s="140">
        <v>59.195999999999991</v>
      </c>
      <c r="J82" s="214">
        <f t="shared" si="82"/>
        <v>9.9682456506459856E-3</v>
      </c>
      <c r="K82" s="215">
        <f t="shared" si="83"/>
        <v>7.0196367448266683E-3</v>
      </c>
      <c r="L82" s="52">
        <f t="shared" si="73"/>
        <v>-0.34844916019107591</v>
      </c>
      <c r="N82" s="40">
        <f t="shared" ref="N82:N83" si="90">(H82/B82)*10</f>
        <v>35.338000777907432</v>
      </c>
      <c r="O82" s="143">
        <f t="shared" ref="O82:O83" si="91">(I82/C82)*10</f>
        <v>23.333070555774537</v>
      </c>
      <c r="P82" s="52">
        <f t="shared" ref="P82:P83" si="92">(O82-N82)/N82</f>
        <v>-0.33971730029611985</v>
      </c>
    </row>
    <row r="83" spans="1:16" ht="20.100000000000001" customHeight="1">
      <c r="A83" s="38" t="s">
        <v>236</v>
      </c>
      <c r="B83" s="19">
        <v>14.179999999999998</v>
      </c>
      <c r="C83" s="140">
        <v>48.899999999999991</v>
      </c>
      <c r="D83" s="247">
        <f t="shared" si="80"/>
        <v>1.2949487865106149E-3</v>
      </c>
      <c r="E83" s="215">
        <f t="shared" si="81"/>
        <v>4.9968782284278424E-3</v>
      </c>
      <c r="F83" s="52">
        <f t="shared" si="61"/>
        <v>2.4485190409026796</v>
      </c>
      <c r="H83" s="19">
        <v>25.974</v>
      </c>
      <c r="I83" s="140">
        <v>56.385999999999996</v>
      </c>
      <c r="J83" s="214">
        <f t="shared" si="82"/>
        <v>2.8497943131824558E-3</v>
      </c>
      <c r="K83" s="215">
        <f t="shared" si="83"/>
        <v>6.686418634600253E-3</v>
      </c>
      <c r="L83" s="52">
        <f t="shared" si="73"/>
        <v>1.1708631708631707</v>
      </c>
      <c r="N83" s="40">
        <f t="shared" si="90"/>
        <v>18.317348377997181</v>
      </c>
      <c r="O83" s="143">
        <f t="shared" si="91"/>
        <v>11.530879345603273</v>
      </c>
      <c r="P83" s="52">
        <f t="shared" si="92"/>
        <v>-0.37049407437955495</v>
      </c>
    </row>
    <row r="84" spans="1:16" ht="20.100000000000001" customHeight="1">
      <c r="A84" s="38" t="s">
        <v>149</v>
      </c>
      <c r="B84" s="19">
        <v>28.740000000000002</v>
      </c>
      <c r="C84" s="140">
        <v>39.229999999999997</v>
      </c>
      <c r="D84" s="247">
        <f t="shared" si="80"/>
        <v>2.6246000087669311E-3</v>
      </c>
      <c r="E84" s="215">
        <f t="shared" si="81"/>
        <v>4.0087430041150151E-3</v>
      </c>
      <c r="F84" s="52">
        <f t="shared" si="61"/>
        <v>0.36499652052887943</v>
      </c>
      <c r="H84" s="19">
        <v>26.606000000000002</v>
      </c>
      <c r="I84" s="140">
        <v>42.972999999999999</v>
      </c>
      <c r="J84" s="214">
        <f t="shared" si="82"/>
        <v>2.919135577752076E-3</v>
      </c>
      <c r="K84" s="215">
        <f t="shared" si="83"/>
        <v>5.0958654273166506E-3</v>
      </c>
      <c r="L84" s="52">
        <f t="shared" si="73"/>
        <v>0.61516199353529266</v>
      </c>
      <c r="N84" s="40">
        <f t="shared" si="87"/>
        <v>9.2574808629088388</v>
      </c>
      <c r="O84" s="143">
        <f t="shared" si="88"/>
        <v>10.954116747387204</v>
      </c>
      <c r="P84" s="52">
        <f t="shared" si="89"/>
        <v>0.18327187596748179</v>
      </c>
    </row>
    <row r="85" spans="1:16" ht="20.100000000000001" customHeight="1">
      <c r="A85" s="38" t="s">
        <v>254</v>
      </c>
      <c r="B85" s="19"/>
      <c r="C85" s="140">
        <v>2.6</v>
      </c>
      <c r="D85" s="247">
        <f t="shared" si="80"/>
        <v>0</v>
      </c>
      <c r="E85" s="215">
        <f t="shared" si="81"/>
        <v>2.6568268699207347E-4</v>
      </c>
      <c r="F85" s="52"/>
      <c r="H85" s="19"/>
      <c r="I85" s="140">
        <v>35.725999999999999</v>
      </c>
      <c r="J85" s="214">
        <f t="shared" si="82"/>
        <v>0</v>
      </c>
      <c r="K85" s="215">
        <f t="shared" si="83"/>
        <v>4.2364947352131494E-3</v>
      </c>
      <c r="L85" s="52"/>
      <c r="N85" s="40"/>
      <c r="O85" s="143">
        <f t="shared" ref="O85:O93" si="93">(I85/C85)*10</f>
        <v>137.40769230769229</v>
      </c>
      <c r="P85" s="52"/>
    </row>
    <row r="86" spans="1:16" ht="20.100000000000001" customHeight="1">
      <c r="A86" s="38" t="s">
        <v>248</v>
      </c>
      <c r="B86" s="19">
        <v>2.64</v>
      </c>
      <c r="C86" s="140">
        <v>11.360000000000001</v>
      </c>
      <c r="D86" s="247">
        <f t="shared" si="80"/>
        <v>2.4109060623328803E-4</v>
      </c>
      <c r="E86" s="215">
        <f t="shared" si="81"/>
        <v>1.1608289708576749E-3</v>
      </c>
      <c r="F86" s="52">
        <f t="shared" si="61"/>
        <v>3.3030303030303032</v>
      </c>
      <c r="H86" s="19">
        <v>2.6989999999999998</v>
      </c>
      <c r="I86" s="140">
        <v>22.364999999999998</v>
      </c>
      <c r="J86" s="214">
        <f t="shared" si="82"/>
        <v>2.9612669790095661E-4</v>
      </c>
      <c r="K86" s="215">
        <f t="shared" si="83"/>
        <v>2.6521078417130963E-3</v>
      </c>
      <c r="L86" s="52">
        <f t="shared" si="73"/>
        <v>7.2864023712486095</v>
      </c>
      <c r="N86" s="40">
        <f t="shared" ref="N86:N92" si="94">(H86/B86)*10</f>
        <v>10.223484848484848</v>
      </c>
      <c r="O86" s="143">
        <f t="shared" si="93"/>
        <v>19.687499999999996</v>
      </c>
      <c r="P86" s="52">
        <f t="shared" ref="P86:P92" si="95">(O86-N86)/N86</f>
        <v>0.92571322712115578</v>
      </c>
    </row>
    <row r="87" spans="1:16" ht="20.100000000000001" customHeight="1">
      <c r="A87" s="38" t="s">
        <v>185</v>
      </c>
      <c r="B87" s="19">
        <v>16.57</v>
      </c>
      <c r="C87" s="140">
        <v>19.850000000000001</v>
      </c>
      <c r="D87" s="247">
        <f t="shared" si="80"/>
        <v>1.5132088429112055E-3</v>
      </c>
      <c r="E87" s="215">
        <f t="shared" si="81"/>
        <v>2.0283851295356376E-3</v>
      </c>
      <c r="F87" s="52">
        <f t="shared" si="61"/>
        <v>0.19794809897404955</v>
      </c>
      <c r="H87" s="19">
        <v>16.258000000000003</v>
      </c>
      <c r="I87" s="140">
        <v>13.981</v>
      </c>
      <c r="J87" s="214">
        <f t="shared" si="82"/>
        <v>1.7837820876153219E-3</v>
      </c>
      <c r="K87" s="215">
        <f t="shared" si="83"/>
        <v>1.6579083270731412E-3</v>
      </c>
      <c r="L87" s="52">
        <f t="shared" si="73"/>
        <v>-0.14005412719891761</v>
      </c>
      <c r="N87" s="40">
        <f t="shared" si="94"/>
        <v>9.8117079058539538</v>
      </c>
      <c r="O87" s="143">
        <f t="shared" si="93"/>
        <v>7.0433249370277071</v>
      </c>
      <c r="P87" s="52">
        <f t="shared" si="95"/>
        <v>-0.28215097670962541</v>
      </c>
    </row>
    <row r="88" spans="1:16" ht="20.100000000000001" customHeight="1">
      <c r="A88" s="38" t="s">
        <v>183</v>
      </c>
      <c r="B88" s="19">
        <v>5.4</v>
      </c>
      <c r="C88" s="140">
        <v>8.09</v>
      </c>
      <c r="D88" s="247">
        <f t="shared" si="80"/>
        <v>4.9313987638627092E-4</v>
      </c>
      <c r="E88" s="215">
        <f t="shared" si="81"/>
        <v>8.2668189914072076E-4</v>
      </c>
      <c r="F88" s="52">
        <f t="shared" si="61"/>
        <v>0.49814814814814801</v>
      </c>
      <c r="H88" s="19">
        <v>6.6619999999999999</v>
      </c>
      <c r="I88" s="140">
        <v>8.8130000000000006</v>
      </c>
      <c r="J88" s="214">
        <f t="shared" si="82"/>
        <v>7.3093592494115345E-4</v>
      </c>
      <c r="K88" s="215">
        <f t="shared" si="83"/>
        <v>1.0450716033542375E-3</v>
      </c>
      <c r="L88" s="52">
        <f t="shared" si="73"/>
        <v>0.32287601320924658</v>
      </c>
      <c r="N88" s="40">
        <f t="shared" si="94"/>
        <v>12.337037037037035</v>
      </c>
      <c r="O88" s="143">
        <f t="shared" si="93"/>
        <v>10.893695920889988</v>
      </c>
      <c r="P88" s="52">
        <f t="shared" si="95"/>
        <v>-0.11699252517553375</v>
      </c>
    </row>
    <row r="89" spans="1:16" ht="20.100000000000001" customHeight="1">
      <c r="A89" s="38" t="s">
        <v>250</v>
      </c>
      <c r="B89" s="19">
        <v>21.790000000000003</v>
      </c>
      <c r="C89" s="140">
        <v>12.6</v>
      </c>
      <c r="D89" s="247">
        <f t="shared" si="80"/>
        <v>1.9899107234179342E-3</v>
      </c>
      <c r="E89" s="215">
        <f t="shared" si="81"/>
        <v>1.2875391754231251E-3</v>
      </c>
      <c r="F89" s="52">
        <f t="shared" si="61"/>
        <v>-0.42175309775126213</v>
      </c>
      <c r="H89" s="19">
        <v>59.794000000000004</v>
      </c>
      <c r="I89" s="140">
        <v>8.3219999999999992</v>
      </c>
      <c r="J89" s="214">
        <f t="shared" si="82"/>
        <v>6.560429705183328E-3</v>
      </c>
      <c r="K89" s="215">
        <f t="shared" si="83"/>
        <v>9.8684737128264645E-4</v>
      </c>
      <c r="L89" s="52">
        <f t="shared" si="73"/>
        <v>-0.8608221560691709</v>
      </c>
      <c r="N89" s="40">
        <f t="shared" si="94"/>
        <v>27.441027994492885</v>
      </c>
      <c r="O89" s="143">
        <f t="shared" si="93"/>
        <v>6.6047619047619044</v>
      </c>
      <c r="P89" s="52">
        <f t="shared" si="95"/>
        <v>-0.75931069688470099</v>
      </c>
    </row>
    <row r="90" spans="1:16" ht="20.100000000000001" customHeight="1">
      <c r="A90" s="38" t="s">
        <v>230</v>
      </c>
      <c r="B90" s="19">
        <v>22.619999999999997</v>
      </c>
      <c r="C90" s="140">
        <v>7.8000000000000007</v>
      </c>
      <c r="D90" s="247">
        <f t="shared" si="80"/>
        <v>2.0657081488624903E-3</v>
      </c>
      <c r="E90" s="215">
        <f t="shared" si="81"/>
        <v>7.9704806097622045E-4</v>
      </c>
      <c r="F90" s="52">
        <f t="shared" si="61"/>
        <v>-0.65517241379310343</v>
      </c>
      <c r="H90" s="19">
        <v>41.307000000000009</v>
      </c>
      <c r="I90" s="140">
        <v>7.5430000000000001</v>
      </c>
      <c r="J90" s="214">
        <f t="shared" si="82"/>
        <v>4.5320879993311662E-3</v>
      </c>
      <c r="K90" s="215">
        <f t="shared" si="83"/>
        <v>8.9447124748678235E-4</v>
      </c>
      <c r="L90" s="52">
        <f t="shared" si="73"/>
        <v>-0.81739172537342342</v>
      </c>
      <c r="N90" s="40">
        <f t="shared" si="94"/>
        <v>18.261273209549078</v>
      </c>
      <c r="O90" s="143">
        <f t="shared" si="93"/>
        <v>9.670512820512819</v>
      </c>
      <c r="P90" s="52">
        <f t="shared" si="95"/>
        <v>-0.47043600358292809</v>
      </c>
    </row>
    <row r="91" spans="1:16" ht="20.100000000000001" customHeight="1">
      <c r="A91" s="38" t="s">
        <v>195</v>
      </c>
      <c r="B91" s="19"/>
      <c r="C91" s="140">
        <v>2.6</v>
      </c>
      <c r="D91" s="247">
        <f t="shared" si="80"/>
        <v>0</v>
      </c>
      <c r="E91" s="215">
        <f t="shared" si="81"/>
        <v>2.6568268699207347E-4</v>
      </c>
      <c r="F91" s="52"/>
      <c r="H91" s="19"/>
      <c r="I91" s="140">
        <v>5.6269999999999998</v>
      </c>
      <c r="J91" s="214">
        <f>H91/$H$95</f>
        <v>0</v>
      </c>
      <c r="K91" s="215">
        <f>I91/$I$95</f>
        <v>6.6726630115446434E-4</v>
      </c>
      <c r="L91" s="52"/>
      <c r="N91" s="40"/>
      <c r="O91" s="143">
        <f t="shared" si="93"/>
        <v>21.642307692307693</v>
      </c>
      <c r="P91" s="52"/>
    </row>
    <row r="92" spans="1:16" ht="20.100000000000001" customHeight="1">
      <c r="A92" s="38" t="s">
        <v>255</v>
      </c>
      <c r="B92" s="19">
        <v>0.11</v>
      </c>
      <c r="C92" s="140">
        <v>5.48</v>
      </c>
      <c r="D92" s="247">
        <f>B92/$B$95</f>
        <v>1.0045441926386999E-5</v>
      </c>
      <c r="E92" s="215">
        <f>C92/$C$95</f>
        <v>5.5997735566021636E-4</v>
      </c>
      <c r="F92" s="52">
        <f t="shared" si="61"/>
        <v>48.81818181818182</v>
      </c>
      <c r="H92" s="19">
        <v>1.0999999999999999E-2</v>
      </c>
      <c r="I92" s="140">
        <v>3.823</v>
      </c>
      <c r="J92" s="214">
        <f>H92/$H$95</f>
        <v>1.2068890985218683E-6</v>
      </c>
      <c r="K92" s="215">
        <f>I92/$I$95</f>
        <v>4.5334264604825252E-4</v>
      </c>
      <c r="L92" s="52">
        <f t="shared" si="73"/>
        <v>346.54545454545456</v>
      </c>
      <c r="N92" s="40">
        <f t="shared" si="94"/>
        <v>0.99999999999999989</v>
      </c>
      <c r="O92" s="143">
        <f t="shared" si="93"/>
        <v>6.9762773722627731</v>
      </c>
      <c r="P92" s="52">
        <f t="shared" si="95"/>
        <v>5.976277372262774</v>
      </c>
    </row>
    <row r="93" spans="1:16" ht="20.100000000000001" customHeight="1">
      <c r="A93" s="38" t="s">
        <v>187</v>
      </c>
      <c r="B93" s="19"/>
      <c r="C93" s="140">
        <v>9</v>
      </c>
      <c r="D93" s="247">
        <f>B93/$B$95</f>
        <v>0</v>
      </c>
      <c r="E93" s="215">
        <f>C93/$C$95</f>
        <v>9.1967083958794651E-4</v>
      </c>
      <c r="F93" s="52"/>
      <c r="H93" s="19"/>
      <c r="I93" s="140">
        <v>3.8039999999999998</v>
      </c>
      <c r="J93" s="214">
        <f>H93/$H$95</f>
        <v>0</v>
      </c>
      <c r="K93" s="215">
        <f>I93/$I$95</f>
        <v>4.5108956985810949E-4</v>
      </c>
      <c r="L93" s="52"/>
      <c r="N93" s="40"/>
      <c r="O93" s="143">
        <f t="shared" si="93"/>
        <v>4.2266666666666666</v>
      </c>
      <c r="P93" s="52"/>
    </row>
    <row r="94" spans="1:16" ht="20.100000000000001" customHeight="1" thickBot="1">
      <c r="A94" s="8" t="s">
        <v>17</v>
      </c>
      <c r="B94" s="196">
        <f>B95-SUM(B68:B93)</f>
        <v>76.6200000000008</v>
      </c>
      <c r="C94" s="22">
        <f>C95-SUM(C68:C93)</f>
        <v>52</v>
      </c>
      <c r="D94" s="247">
        <f>B94/$B$95</f>
        <v>6.9971069127252724E-3</v>
      </c>
      <c r="E94" s="215">
        <f>C94/$C$95</f>
        <v>5.3136537398414691E-3</v>
      </c>
      <c r="F94" s="52">
        <f t="shared" si="61"/>
        <v>-0.32132602453668158</v>
      </c>
      <c r="H94" s="196">
        <f>H95-SUM(H68:H93)</f>
        <v>48.676999999996042</v>
      </c>
      <c r="I94" s="119">
        <f>I95-SUM(I68:I93)</f>
        <v>32.814000000000306</v>
      </c>
      <c r="J94" s="214">
        <f>H94/$H$95</f>
        <v>5.340703695340383E-3</v>
      </c>
      <c r="K94" s="215">
        <f>I94/$I$95</f>
        <v>3.8911811633344224E-3</v>
      </c>
      <c r="L94" s="52">
        <f t="shared" si="64"/>
        <v>-0.32588286048846532</v>
      </c>
      <c r="N94" s="40">
        <f t="shared" ref="N94" si="96">(H94/B94)*10</f>
        <v>6.3530409814663971</v>
      </c>
      <c r="O94" s="143">
        <f t="shared" ref="O94" si="97">(I94/C94)*10</f>
        <v>6.3103846153846739</v>
      </c>
      <c r="P94" s="52">
        <f t="shared" ref="P94" si="98">(O94-N94)/N94</f>
        <v>-6.7143225120322335E-3</v>
      </c>
    </row>
    <row r="95" spans="1:16" ht="26.25" customHeight="1" thickBot="1">
      <c r="A95" s="12" t="s">
        <v>18</v>
      </c>
      <c r="B95" s="17">
        <v>10950.240000000002</v>
      </c>
      <c r="C95" s="145">
        <v>9786.11</v>
      </c>
      <c r="D95" s="243">
        <f>SUM(D68:D94)</f>
        <v>0.99999999999999989</v>
      </c>
      <c r="E95" s="244">
        <f>SUM(E68:E94)</f>
        <v>1.0000000000000004</v>
      </c>
      <c r="F95" s="57">
        <f>(C95-B95)/B95</f>
        <v>-0.10631091190695371</v>
      </c>
      <c r="G95" s="1"/>
      <c r="H95" s="17">
        <v>9114.3419999999969</v>
      </c>
      <c r="I95" s="145">
        <v>8432.9150000000009</v>
      </c>
      <c r="J95" s="255">
        <f>H95/$H$95</f>
        <v>1</v>
      </c>
      <c r="K95" s="244">
        <f>I95/$I$95</f>
        <v>1</v>
      </c>
      <c r="L95" s="57">
        <f>(I95-H95)/H95</f>
        <v>-7.4764256158041498E-2</v>
      </c>
      <c r="M95" s="1"/>
      <c r="N95" s="37">
        <f t="shared" ref="N95:O95" si="99">(H95/B95)*10</f>
        <v>8.3234175689299921</v>
      </c>
      <c r="O95" s="150">
        <f t="shared" si="99"/>
        <v>8.6172289091375429</v>
      </c>
      <c r="P95" s="57">
        <f>(O95-N95)/N95</f>
        <v>3.5299363245249446E-2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>
      <c r="A1" s="30" t="s">
        <v>45</v>
      </c>
      <c r="B1" s="4"/>
    </row>
    <row r="3" spans="1:20" ht="15.75" thickBot="1"/>
    <row r="4" spans="1:20">
      <c r="A4" s="439" t="s">
        <v>3</v>
      </c>
      <c r="B4" s="422"/>
      <c r="C4" s="422"/>
      <c r="D4" s="450" t="s">
        <v>1</v>
      </c>
      <c r="E4" s="495"/>
      <c r="F4" s="451" t="s">
        <v>13</v>
      </c>
      <c r="G4" s="451"/>
      <c r="H4" s="496" t="s">
        <v>34</v>
      </c>
      <c r="I4" s="495"/>
      <c r="K4" s="450" t="s">
        <v>19</v>
      </c>
      <c r="L4" s="495"/>
      <c r="M4" s="451" t="s">
        <v>13</v>
      </c>
      <c r="N4" s="451"/>
      <c r="O4" s="496" t="s">
        <v>34</v>
      </c>
      <c r="P4" s="495"/>
      <c r="R4" s="450" t="s">
        <v>22</v>
      </c>
      <c r="S4" s="451"/>
      <c r="T4" s="69" t="s">
        <v>0</v>
      </c>
    </row>
    <row r="5" spans="1:20">
      <c r="A5" s="457"/>
      <c r="B5" s="423"/>
      <c r="C5" s="423"/>
      <c r="D5" s="497" t="s">
        <v>40</v>
      </c>
      <c r="E5" s="498"/>
      <c r="F5" s="499" t="str">
        <f>D5</f>
        <v>jan - mar</v>
      </c>
      <c r="G5" s="499"/>
      <c r="H5" s="497" t="str">
        <f>F5</f>
        <v>jan - mar</v>
      </c>
      <c r="I5" s="498"/>
      <c r="K5" s="497" t="str">
        <f>D5</f>
        <v>jan - mar</v>
      </c>
      <c r="L5" s="498"/>
      <c r="M5" s="499" t="str">
        <f>D5</f>
        <v>jan - mar</v>
      </c>
      <c r="N5" s="499"/>
      <c r="O5" s="497" t="str">
        <f>D5</f>
        <v>jan - mar</v>
      </c>
      <c r="P5" s="498"/>
      <c r="R5" s="497" t="str">
        <f>D5</f>
        <v>jan - mar</v>
      </c>
      <c r="S5" s="499"/>
      <c r="T5" s="67" t="s">
        <v>35</v>
      </c>
    </row>
    <row r="6" spans="1:20" ht="15.75" thickBot="1">
      <c r="A6" s="457"/>
      <c r="B6" s="423"/>
      <c r="C6" s="423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>
      <c r="A8" s="73" t="s">
        <v>43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>
      <c r="A9" s="77" t="s">
        <v>42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>
      <c r="A10" s="46"/>
      <c r="B10" s="74" t="s">
        <v>41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>
      <c r="A11" s="46"/>
      <c r="B11" s="74" t="s">
        <v>44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>
      <c r="A13" s="73" t="s">
        <v>43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>
      <c r="A14" s="77" t="s">
        <v>42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>
      <c r="A15" s="46"/>
      <c r="B15" s="74" t="s">
        <v>41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>
      <c r="A16" s="46"/>
      <c r="B16" s="74" t="s">
        <v>44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>
      <c r="A18" s="73" t="s">
        <v>43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>
      <c r="A19" s="77" t="s">
        <v>42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>
      <c r="A20" s="46"/>
      <c r="B20" s="74" t="s">
        <v>41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>
      <c r="A21" s="75"/>
      <c r="B21" s="76" t="s">
        <v>44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>
      <c r="J22" s="1"/>
    </row>
    <row r="23" spans="1:20" s="42" customFormat="1" ht="15" customHeight="1">
      <c r="A23" s="439" t="s">
        <v>2</v>
      </c>
      <c r="B23" s="422"/>
      <c r="C23" s="422"/>
      <c r="D23" s="450" t="s">
        <v>1</v>
      </c>
      <c r="E23" s="495"/>
      <c r="F23" s="451" t="s">
        <v>13</v>
      </c>
      <c r="G23" s="451"/>
      <c r="H23" s="496" t="s">
        <v>34</v>
      </c>
      <c r="I23" s="495"/>
      <c r="J23"/>
      <c r="K23" s="450" t="s">
        <v>19</v>
      </c>
      <c r="L23" s="495"/>
      <c r="M23" s="451" t="s">
        <v>13</v>
      </c>
      <c r="N23" s="451"/>
      <c r="O23" s="496" t="s">
        <v>34</v>
      </c>
      <c r="P23" s="495"/>
      <c r="Q23"/>
      <c r="R23" s="450" t="s">
        <v>22</v>
      </c>
      <c r="S23" s="451"/>
      <c r="T23" s="69" t="s">
        <v>0</v>
      </c>
    </row>
    <row r="24" spans="1:20" s="3" customFormat="1" ht="15" customHeight="1">
      <c r="A24" s="457"/>
      <c r="B24" s="423"/>
      <c r="C24" s="423"/>
      <c r="D24" s="497" t="s">
        <v>40</v>
      </c>
      <c r="E24" s="498"/>
      <c r="F24" s="499" t="str">
        <f>D24</f>
        <v>jan - mar</v>
      </c>
      <c r="G24" s="499"/>
      <c r="H24" s="497" t="str">
        <f>F24</f>
        <v>jan - mar</v>
      </c>
      <c r="I24" s="498"/>
      <c r="J24"/>
      <c r="K24" s="497" t="str">
        <f>D24</f>
        <v>jan - mar</v>
      </c>
      <c r="L24" s="498"/>
      <c r="M24" s="499" t="str">
        <f>D24</f>
        <v>jan - mar</v>
      </c>
      <c r="N24" s="499"/>
      <c r="O24" s="497" t="str">
        <f>D24</f>
        <v>jan - mar</v>
      </c>
      <c r="P24" s="498"/>
      <c r="Q24"/>
      <c r="R24" s="497" t="str">
        <f>D24</f>
        <v>jan - mar</v>
      </c>
      <c r="S24" s="499"/>
      <c r="T24" s="67" t="s">
        <v>35</v>
      </c>
    </row>
    <row r="25" spans="1:20" ht="15.75" customHeight="1" thickBot="1">
      <c r="A25" s="457"/>
      <c r="B25" s="423"/>
      <c r="C25" s="423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>
      <c r="A27" s="73" t="s">
        <v>43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>
      <c r="A28" s="77" t="s">
        <v>42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>
      <c r="A29" s="46"/>
      <c r="B29" s="74" t="s">
        <v>41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>
      <c r="A30" s="46"/>
      <c r="B30" s="74" t="s">
        <v>44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>
      <c r="A32" s="73" t="s">
        <v>43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>
      <c r="A33" s="77" t="s">
        <v>42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>
      <c r="A34" s="46"/>
      <c r="B34" s="74" t="s">
        <v>41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>
      <c r="A35" s="46"/>
      <c r="B35" s="74" t="s">
        <v>44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>
      <c r="A37" s="73" t="s">
        <v>43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>
      <c r="A38" s="77" t="s">
        <v>42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>
      <c r="A39" s="46"/>
      <c r="B39" s="74" t="s">
        <v>41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>
      <c r="A40" s="75"/>
      <c r="B40" s="76" t="s">
        <v>44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/>
    <row r="42" spans="1:20" ht="15" customHeight="1">
      <c r="A42" s="439" t="s">
        <v>2</v>
      </c>
      <c r="B42" s="422"/>
      <c r="C42" s="422"/>
      <c r="D42" s="450" t="s">
        <v>1</v>
      </c>
      <c r="E42" s="495"/>
      <c r="F42" s="451" t="s">
        <v>13</v>
      </c>
      <c r="G42" s="451"/>
      <c r="H42" s="496" t="s">
        <v>34</v>
      </c>
      <c r="I42" s="495"/>
      <c r="K42" s="450" t="s">
        <v>19</v>
      </c>
      <c r="L42" s="495"/>
      <c r="M42" s="451" t="s">
        <v>13</v>
      </c>
      <c r="N42" s="451"/>
      <c r="O42" s="496" t="s">
        <v>34</v>
      </c>
      <c r="P42" s="495"/>
      <c r="R42" s="450" t="s">
        <v>22</v>
      </c>
      <c r="S42" s="451"/>
      <c r="T42" s="69" t="s">
        <v>0</v>
      </c>
    </row>
    <row r="43" spans="1:20" ht="15" customHeight="1">
      <c r="A43" s="457"/>
      <c r="B43" s="423"/>
      <c r="C43" s="423"/>
      <c r="D43" s="497" t="s">
        <v>40</v>
      </c>
      <c r="E43" s="498"/>
      <c r="F43" s="499" t="str">
        <f>D43</f>
        <v>jan - mar</v>
      </c>
      <c r="G43" s="499"/>
      <c r="H43" s="497" t="str">
        <f>F43</f>
        <v>jan - mar</v>
      </c>
      <c r="I43" s="498"/>
      <c r="K43" s="497" t="str">
        <f>D43</f>
        <v>jan - mar</v>
      </c>
      <c r="L43" s="498"/>
      <c r="M43" s="499" t="str">
        <f>D43</f>
        <v>jan - mar</v>
      </c>
      <c r="N43" s="499"/>
      <c r="O43" s="497" t="str">
        <f>D43</f>
        <v>jan - mar</v>
      </c>
      <c r="P43" s="498"/>
      <c r="R43" s="497" t="str">
        <f>D43</f>
        <v>jan - mar</v>
      </c>
      <c r="S43" s="499"/>
      <c r="T43" s="67" t="s">
        <v>35</v>
      </c>
    </row>
    <row r="44" spans="1:20" ht="15.75" customHeight="1" thickBot="1">
      <c r="A44" s="457"/>
      <c r="B44" s="423"/>
      <c r="C44" s="423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>
      <c r="A46" s="73" t="s">
        <v>43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>
      <c r="A47" s="77" t="s">
        <v>42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>
      <c r="A48" s="46"/>
      <c r="B48" s="74" t="s">
        <v>41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>
      <c r="A49" s="46"/>
      <c r="B49" s="74" t="s">
        <v>44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>
      <c r="A51" s="73" t="s">
        <v>43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>
      <c r="A52" s="77" t="s">
        <v>42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>
      <c r="A53" s="46"/>
      <c r="B53" s="74" t="s">
        <v>41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>
      <c r="A54" s="46"/>
      <c r="B54" s="74" t="s">
        <v>44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>
      <c r="A56" s="73" t="s">
        <v>43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>
      <c r="A57" s="77" t="s">
        <v>42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>
      <c r="A58" s="46"/>
      <c r="B58" s="74" t="s">
        <v>41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>
      <c r="A59" s="75"/>
      <c r="B59" s="76" t="s">
        <v>44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abSelected="1" topLeftCell="H1" zoomScaleNormal="100" workbookViewId="0">
      <selection activeCell="V20" sqref="V20"/>
    </sheetView>
  </sheetViews>
  <sheetFormatPr defaultRowHeight="15"/>
  <cols>
    <col min="1" max="1" width="19.42578125" bestFit="1" customWidth="1"/>
    <col min="20" max="20" width="18.5703125" customWidth="1"/>
    <col min="21" max="22" width="9.140625" customWidth="1"/>
    <col min="23" max="24" width="9.7109375" hidden="1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>
      <c r="A1" s="4" t="s">
        <v>47</v>
      </c>
    </row>
    <row r="2" spans="1:38" ht="15.75" thickBot="1"/>
    <row r="3" spans="1:38" ht="22.5" customHeight="1">
      <c r="A3" s="418" t="s">
        <v>3</v>
      </c>
      <c r="B3" s="420">
        <v>2007</v>
      </c>
      <c r="C3" s="415">
        <v>2008</v>
      </c>
      <c r="D3" s="415">
        <v>2009</v>
      </c>
      <c r="E3" s="415">
        <v>2010</v>
      </c>
      <c r="F3" s="415">
        <v>2011</v>
      </c>
      <c r="G3" s="415">
        <v>2012</v>
      </c>
      <c r="H3" s="415">
        <v>2013</v>
      </c>
      <c r="I3" s="415">
        <v>2014</v>
      </c>
      <c r="J3" s="415">
        <v>2015</v>
      </c>
      <c r="K3" s="415">
        <v>2016</v>
      </c>
      <c r="L3" s="424">
        <v>2017</v>
      </c>
      <c r="M3" s="415">
        <v>2018</v>
      </c>
      <c r="N3" s="415">
        <v>2019</v>
      </c>
      <c r="O3" s="422">
        <v>2020</v>
      </c>
      <c r="P3" s="424">
        <v>2021</v>
      </c>
      <c r="Q3" s="413">
        <v>2022</v>
      </c>
      <c r="R3" s="413">
        <v>2023</v>
      </c>
      <c r="S3" s="432">
        <v>2024</v>
      </c>
      <c r="T3" s="268" t="s">
        <v>48</v>
      </c>
      <c r="U3" s="426" t="s">
        <v>198</v>
      </c>
      <c r="V3" s="427"/>
      <c r="W3" s="430" t="s">
        <v>133</v>
      </c>
      <c r="X3" s="431"/>
    </row>
    <row r="4" spans="1:38" ht="31.5" customHeight="1" thickBot="1">
      <c r="A4" s="419"/>
      <c r="B4" s="421"/>
      <c r="C4" s="417"/>
      <c r="D4" s="417"/>
      <c r="E4" s="417"/>
      <c r="F4" s="417"/>
      <c r="G4" s="417"/>
      <c r="H4" s="417"/>
      <c r="I4" s="417"/>
      <c r="J4" s="417"/>
      <c r="K4" s="417"/>
      <c r="L4" s="425"/>
      <c r="M4" s="417"/>
      <c r="N4" s="417"/>
      <c r="O4" s="423"/>
      <c r="P4" s="425"/>
      <c r="Q4" s="414"/>
      <c r="R4" s="414"/>
      <c r="S4" s="433"/>
      <c r="T4" s="174" t="s">
        <v>138</v>
      </c>
      <c r="U4" s="127">
        <v>2024</v>
      </c>
      <c r="V4" s="261">
        <v>2025</v>
      </c>
      <c r="W4" s="294" t="s">
        <v>191</v>
      </c>
      <c r="X4" s="295" t="s">
        <v>192</v>
      </c>
    </row>
    <row r="5" spans="1:38" ht="3" customHeight="1" thickBot="1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0"/>
      <c r="P5" s="101"/>
      <c r="Q5" s="270"/>
      <c r="R5" s="270"/>
      <c r="S5" s="301"/>
      <c r="T5" s="175"/>
      <c r="U5" s="101"/>
      <c r="V5" s="101"/>
      <c r="W5" s="101"/>
      <c r="X5" s="101"/>
    </row>
    <row r="6" spans="1:38" ht="27.95" customHeight="1">
      <c r="A6" s="111" t="s">
        <v>49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1">
        <v>778040.99999999534</v>
      </c>
      <c r="M6" s="153">
        <v>800341.53700000001</v>
      </c>
      <c r="N6" s="153">
        <v>819402.33799999987</v>
      </c>
      <c r="O6" s="153">
        <v>856189.67600000137</v>
      </c>
      <c r="P6" s="271">
        <v>925952.67900000024</v>
      </c>
      <c r="Q6" s="153">
        <v>938963.28799999994</v>
      </c>
      <c r="R6" s="153">
        <v>924632.3</v>
      </c>
      <c r="S6" s="147">
        <v>964013.41099999973</v>
      </c>
      <c r="T6" s="100"/>
      <c r="U6" s="115">
        <v>964013.41099999996</v>
      </c>
      <c r="V6" s="147">
        <v>953510.47200000053</v>
      </c>
      <c r="W6" s="112"/>
      <c r="X6" s="147"/>
      <c r="AC6" s="101"/>
      <c r="AD6" s="101" t="s">
        <v>50</v>
      </c>
      <c r="AE6" s="101"/>
      <c r="AF6" s="101"/>
      <c r="AG6" s="101" t="s">
        <v>51</v>
      </c>
      <c r="AH6" s="101"/>
      <c r="AI6" s="101"/>
      <c r="AJ6" s="101" t="s">
        <v>52</v>
      </c>
      <c r="AK6" s="101"/>
      <c r="AL6" s="101"/>
    </row>
    <row r="7" spans="1:38" ht="27.95" customHeight="1" thickBot="1">
      <c r="A7" s="114" t="s">
        <v>53</v>
      </c>
      <c r="B7" s="272"/>
      <c r="C7" s="273">
        <f t="shared" ref="C7:O7" si="0">(C6-B6)/B6</f>
        <v>-3.3593101694751756E-2</v>
      </c>
      <c r="D7" s="273">
        <f t="shared" si="0"/>
        <v>-5.547950654696842E-2</v>
      </c>
      <c r="E7" s="273">
        <f t="shared" si="0"/>
        <v>0.12935193655750571</v>
      </c>
      <c r="F7" s="273">
        <f t="shared" si="0"/>
        <v>6.9237346278111039E-2</v>
      </c>
      <c r="G7" s="273">
        <f t="shared" si="0"/>
        <v>7.0916851968766473E-2</v>
      </c>
      <c r="H7" s="273">
        <f t="shared" si="0"/>
        <v>2.4575136004574345E-2</v>
      </c>
      <c r="I7" s="273">
        <f t="shared" si="0"/>
        <v>7.6183269239540599E-3</v>
      </c>
      <c r="J7" s="273">
        <f t="shared" si="0"/>
        <v>1.2734814169037992E-2</v>
      </c>
      <c r="K7" s="273">
        <f t="shared" si="0"/>
        <v>-1.5716855363724046E-2</v>
      </c>
      <c r="L7" s="274">
        <f t="shared" si="0"/>
        <v>7.4681415362328071E-2</v>
      </c>
      <c r="M7" s="273">
        <f t="shared" si="0"/>
        <v>2.8662418818551721E-2</v>
      </c>
      <c r="N7" s="273">
        <f t="shared" si="0"/>
        <v>2.3815833764479301E-2</v>
      </c>
      <c r="O7" s="273">
        <f t="shared" si="0"/>
        <v>4.4895329551770828E-2</v>
      </c>
      <c r="P7" s="277">
        <f>(P6-O6)/O6</f>
        <v>8.1480780433982658E-2</v>
      </c>
      <c r="Q7" s="277">
        <f t="shared" ref="Q7:S7" si="1">(Q6-P6)/P6</f>
        <v>1.4051051738465463E-2</v>
      </c>
      <c r="R7" s="277">
        <f t="shared" si="1"/>
        <v>-1.5262564770263836E-2</v>
      </c>
      <c r="S7" s="278">
        <f t="shared" si="1"/>
        <v>4.2591104593685168E-2</v>
      </c>
      <c r="U7" s="118"/>
      <c r="V7" s="275">
        <f>(V6-U6)/U6</f>
        <v>-1.0895013368231484E-2</v>
      </c>
      <c r="X7" s="275" t="e">
        <f>(X6-W6)/W6</f>
        <v>#DIV/0!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>
      <c r="A8" s="111" t="s">
        <v>54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1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153582.01600000003</v>
      </c>
      <c r="T8" s="100"/>
      <c r="U8" s="115">
        <v>153582.01600000003</v>
      </c>
      <c r="V8" s="147">
        <v>165054.71200000003</v>
      </c>
      <c r="W8" s="112"/>
      <c r="X8" s="147"/>
      <c r="AC8" s="101" t="s">
        <v>55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>
      <c r="A9" s="113" t="s">
        <v>53</v>
      </c>
      <c r="B9" s="116"/>
      <c r="C9" s="276">
        <f t="shared" ref="C9:Q9" si="2">(C8-B8)/B8</f>
        <v>0.2704215924390953</v>
      </c>
      <c r="D9" s="276">
        <f t="shared" si="2"/>
        <v>-1.5727210912017519E-2</v>
      </c>
      <c r="E9" s="276">
        <f t="shared" si="2"/>
        <v>0.13141316724760313</v>
      </c>
      <c r="F9" s="276">
        <f t="shared" si="2"/>
        <v>-8.4685563002352207E-2</v>
      </c>
      <c r="G9" s="276">
        <f t="shared" si="2"/>
        <v>5.4407061581438577E-2</v>
      </c>
      <c r="H9" s="276">
        <f t="shared" si="2"/>
        <v>0.41712583925447455</v>
      </c>
      <c r="I9" s="276">
        <f t="shared" si="2"/>
        <v>2.250827194251357E-2</v>
      </c>
      <c r="J9" s="276">
        <f t="shared" si="2"/>
        <v>-6.7109981334913887E-2</v>
      </c>
      <c r="K9" s="276">
        <f t="shared" si="2"/>
        <v>-5.6223528896759203E-2</v>
      </c>
      <c r="L9" s="277">
        <f t="shared" si="2"/>
        <v>0.24516978481709314</v>
      </c>
      <c r="M9" s="276">
        <f t="shared" si="2"/>
        <v>0.12769947706194412</v>
      </c>
      <c r="N9" s="276">
        <f t="shared" si="2"/>
        <v>9.3592470782629861E-2</v>
      </c>
      <c r="O9" s="276">
        <f t="shared" si="2"/>
        <v>-1.7455552338089889E-2</v>
      </c>
      <c r="P9" s="285">
        <f t="shared" si="2"/>
        <v>8.9145081860037469E-3</v>
      </c>
      <c r="Q9" s="276">
        <f t="shared" si="2"/>
        <v>0.22420175413871041</v>
      </c>
      <c r="R9" s="276">
        <f t="shared" ref="R9" si="3">(R8-Q8)/Q8</f>
        <v>-3.7800463052976831E-2</v>
      </c>
      <c r="S9" s="278">
        <f t="shared" ref="S9" si="4">(S8-R8)/R8</f>
        <v>-0.22269065261946028</v>
      </c>
      <c r="T9" s="10"/>
      <c r="U9" s="116"/>
      <c r="V9" s="278">
        <f>(V8-U8)/U8</f>
        <v>7.4700777466028268E-2</v>
      </c>
      <c r="W9" s="296"/>
      <c r="X9" s="278" t="e">
        <f>(X8-W8)/W8</f>
        <v>#DIV/0!</v>
      </c>
      <c r="AC9" s="101" t="s">
        <v>56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>
      <c r="A10" s="8" t="s">
        <v>57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79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79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810431.39499999967</v>
      </c>
      <c r="U10" s="117">
        <f>U6-U8</f>
        <v>810431.3949999999</v>
      </c>
      <c r="V10" s="140">
        <f>V6-V8</f>
        <v>788455.76000000047</v>
      </c>
      <c r="W10" s="119">
        <f>W6-W8</f>
        <v>0</v>
      </c>
      <c r="X10" s="140">
        <f>X6-X8</f>
        <v>0</v>
      </c>
      <c r="AC10" s="101" t="s">
        <v>58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>
      <c r="A11" s="113" t="s">
        <v>53</v>
      </c>
      <c r="B11" s="116"/>
      <c r="C11" s="276">
        <f t="shared" ref="C11:Q11" si="7">(C10-B10)/B10</f>
        <v>-6.9691981183973503E-2</v>
      </c>
      <c r="D11" s="276">
        <f t="shared" si="7"/>
        <v>-6.1925390197789032E-2</v>
      </c>
      <c r="E11" s="276">
        <f t="shared" si="7"/>
        <v>0.12900124529442691</v>
      </c>
      <c r="F11" s="276">
        <f t="shared" si="7"/>
        <v>9.5481248872617649E-2</v>
      </c>
      <c r="G11" s="276">
        <f t="shared" si="7"/>
        <v>7.3268823590907375E-2</v>
      </c>
      <c r="H11" s="276">
        <f t="shared" si="7"/>
        <v>-3.0364536906909986E-2</v>
      </c>
      <c r="I11" s="276">
        <f t="shared" si="7"/>
        <v>4.5726535271722896E-3</v>
      </c>
      <c r="J11" s="276">
        <f t="shared" si="7"/>
        <v>2.9358308786875894E-2</v>
      </c>
      <c r="K11" s="276">
        <f t="shared" si="7"/>
        <v>-8.0738147744113774E-3</v>
      </c>
      <c r="L11" s="277">
        <f t="shared" si="7"/>
        <v>4.4074177807781237E-2</v>
      </c>
      <c r="M11" s="276">
        <f t="shared" si="7"/>
        <v>7.4580998979543013E-3</v>
      </c>
      <c r="N11" s="276">
        <f t="shared" si="7"/>
        <v>7.093264013285863E-3</v>
      </c>
      <c r="O11" s="276">
        <f t="shared" si="7"/>
        <v>6.1121700600131258E-2</v>
      </c>
      <c r="P11" s="285">
        <f t="shared" si="7"/>
        <v>9.8967189172580669E-2</v>
      </c>
      <c r="Q11" s="276">
        <f t="shared" si="7"/>
        <v>-3.2439671103858467E-2</v>
      </c>
      <c r="R11" s="276">
        <f t="shared" ref="R11" si="8">(R10-Q10)/Q10</f>
        <v>-8.954098123327963E-3</v>
      </c>
      <c r="S11" s="278">
        <f t="shared" ref="S11" si="9">(S10-R10)/R10</f>
        <v>0.11468345018921199</v>
      </c>
      <c r="T11" s="10"/>
      <c r="U11" s="116"/>
      <c r="V11" s="278">
        <f>(V10-U10)/U10</f>
        <v>-2.7115971981810292E-2</v>
      </c>
      <c r="W11" s="296"/>
      <c r="X11" s="278" t="e">
        <f>(X10-W10)/W10</f>
        <v>#DIV/0!</v>
      </c>
      <c r="AC11" s="101" t="s">
        <v>59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>
      <c r="A12" s="106" t="s">
        <v>60</v>
      </c>
      <c r="B12" s="280">
        <f>(B6/B8)</f>
        <v>9.4217210737695982</v>
      </c>
      <c r="C12" s="281">
        <f t="shared" ref="C12:V12" si="10">(C6/C8)</f>
        <v>7.1670824030294336</v>
      </c>
      <c r="D12" s="281">
        <f t="shared" si="10"/>
        <v>6.8776220200097287</v>
      </c>
      <c r="E12" s="281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6.2768638940121724</v>
      </c>
      <c r="V12" s="282">
        <f t="shared" si="10"/>
        <v>5.7769357835721795</v>
      </c>
      <c r="W12" s="103" t="e">
        <f>W6/W8</f>
        <v>#DIV/0!</v>
      </c>
      <c r="X12" s="282" t="e">
        <f>X6/X8</f>
        <v>#DIV/0!</v>
      </c>
      <c r="AC12" s="101" t="s">
        <v>61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>
      <c r="AC13" s="101" t="s">
        <v>62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>
      <c r="A14" s="418" t="s">
        <v>2</v>
      </c>
      <c r="B14" s="420">
        <v>2007</v>
      </c>
      <c r="C14" s="415">
        <v>2008</v>
      </c>
      <c r="D14" s="415">
        <v>2009</v>
      </c>
      <c r="E14" s="415">
        <v>2010</v>
      </c>
      <c r="F14" s="415">
        <v>2011</v>
      </c>
      <c r="G14" s="415">
        <v>2012</v>
      </c>
      <c r="H14" s="415">
        <v>2013</v>
      </c>
      <c r="I14" s="415">
        <v>2014</v>
      </c>
      <c r="J14" s="415">
        <v>2015</v>
      </c>
      <c r="K14" s="428">
        <v>2016</v>
      </c>
      <c r="L14" s="424">
        <v>2017</v>
      </c>
      <c r="M14" s="415">
        <v>2018</v>
      </c>
      <c r="N14" s="415">
        <v>2019</v>
      </c>
      <c r="O14" s="422">
        <v>2020</v>
      </c>
      <c r="P14" s="415">
        <v>2021</v>
      </c>
      <c r="Q14" s="415">
        <v>2022</v>
      </c>
      <c r="R14" s="415">
        <v>2023</v>
      </c>
      <c r="S14" s="432">
        <v>2024</v>
      </c>
      <c r="T14" s="128" t="s">
        <v>48</v>
      </c>
      <c r="U14" s="426" t="str">
        <f>U3</f>
        <v>jan-dez</v>
      </c>
      <c r="V14" s="427"/>
      <c r="W14" s="430" t="s">
        <v>133</v>
      </c>
      <c r="X14" s="431"/>
      <c r="AC14" s="101" t="s">
        <v>63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>
      <c r="A15" s="419"/>
      <c r="B15" s="421"/>
      <c r="C15" s="417"/>
      <c r="D15" s="417"/>
      <c r="E15" s="417"/>
      <c r="F15" s="417"/>
      <c r="G15" s="417"/>
      <c r="H15" s="417"/>
      <c r="I15" s="417"/>
      <c r="J15" s="417"/>
      <c r="K15" s="429"/>
      <c r="L15" s="425"/>
      <c r="M15" s="417"/>
      <c r="N15" s="417"/>
      <c r="O15" s="423"/>
      <c r="P15" s="417"/>
      <c r="Q15" s="416"/>
      <c r="R15" s="417"/>
      <c r="S15" s="433"/>
      <c r="T15" s="129" t="str">
        <f>T4</f>
        <v>2007/2024</v>
      </c>
      <c r="U15" s="127">
        <f>U4</f>
        <v>2024</v>
      </c>
      <c r="V15" s="261">
        <f>V4</f>
        <v>2025</v>
      </c>
      <c r="W15" s="297" t="str">
        <f>W4</f>
        <v>dez 2023 a nov 2024</v>
      </c>
      <c r="X15" s="295" t="str">
        <f>X4</f>
        <v>dez 2024 a nov 2025</v>
      </c>
      <c r="AC15" s="101" t="s">
        <v>64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0"/>
      <c r="R16" s="298"/>
      <c r="S16" s="301"/>
      <c r="T16" s="283"/>
      <c r="AC16" s="101" t="s">
        <v>65</v>
      </c>
      <c r="AE16" s="105"/>
      <c r="AG16" s="105"/>
      <c r="AH16" s="105"/>
      <c r="AK16" s="105" t="e">
        <f>#REF!-#REF!</f>
        <v>#REF!</v>
      </c>
    </row>
    <row r="17" spans="1:38" ht="27.75" customHeight="1">
      <c r="A17" s="111" t="s">
        <v>49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1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1">
        <v>418166.49000000005</v>
      </c>
      <c r="R17" s="153">
        <v>404411.64599999983</v>
      </c>
      <c r="S17" s="147">
        <v>406321.50900000008</v>
      </c>
      <c r="T17" s="100"/>
      <c r="U17" s="115">
        <v>406321.50900000008</v>
      </c>
      <c r="V17" s="147">
        <v>403745.14200000005</v>
      </c>
      <c r="W17" s="112"/>
      <c r="X17" s="147"/>
      <c r="AC17" s="101" t="s">
        <v>66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>
      <c r="A18" s="114" t="s">
        <v>53</v>
      </c>
      <c r="B18" s="272"/>
      <c r="C18" s="273">
        <f t="shared" ref="C18:P18" si="11">(C17-B17)/B17</f>
        <v>-5.4332489679479568E-2</v>
      </c>
      <c r="D18" s="273">
        <f t="shared" si="11"/>
        <v>-7.2127077537654183E-2</v>
      </c>
      <c r="E18" s="273">
        <f t="shared" si="11"/>
        <v>0.12182444539758823</v>
      </c>
      <c r="F18" s="273">
        <f t="shared" si="11"/>
        <v>1.2510259696368252E-2</v>
      </c>
      <c r="G18" s="273">
        <f t="shared" si="11"/>
        <v>3.8557547808706294E-2</v>
      </c>
      <c r="H18" s="273">
        <f t="shared" si="11"/>
        <v>3.7801022123911316E-3</v>
      </c>
      <c r="I18" s="273">
        <f t="shared" si="11"/>
        <v>-1.5821591729182263E-3</v>
      </c>
      <c r="J18" s="273">
        <f t="shared" si="11"/>
        <v>3.6697642720653331E-2</v>
      </c>
      <c r="K18" s="284">
        <f t="shared" si="11"/>
        <v>2.2227281971553901E-2</v>
      </c>
      <c r="L18" s="274">
        <f t="shared" si="11"/>
        <v>2.5737437820711511E-2</v>
      </c>
      <c r="M18" s="273">
        <f t="shared" si="11"/>
        <v>2.6759932780496109E-2</v>
      </c>
      <c r="N18" s="273">
        <f t="shared" si="11"/>
        <v>1.6024959109884815E-3</v>
      </c>
      <c r="O18" s="273">
        <f t="shared" si="11"/>
        <v>-0.13403340389423476</v>
      </c>
      <c r="P18" s="273">
        <f t="shared" si="11"/>
        <v>8.6341308222622926E-2</v>
      </c>
      <c r="Q18" s="273">
        <f t="shared" ref="Q18" si="12">(Q17-P17)/P17</f>
        <v>-2.2903938914143312E-2</v>
      </c>
      <c r="R18" s="273">
        <f t="shared" ref="R18" si="13">(R17-Q17)/Q17</f>
        <v>-3.2893223940541512E-2</v>
      </c>
      <c r="S18" s="275">
        <f t="shared" ref="S18" si="14">(S17-R17)/R17</f>
        <v>4.7225717134769304E-3</v>
      </c>
      <c r="U18" s="118"/>
      <c r="V18" s="275">
        <f>(V17-U17)/U17</f>
        <v>-6.3407103560447426E-3</v>
      </c>
      <c r="X18" s="275" t="e">
        <f>(X17-W17)/W17</f>
        <v>#DIV/0!</v>
      </c>
      <c r="AC18" s="101" t="s">
        <v>67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>
      <c r="A19" s="111" t="s">
        <v>54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1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1">
        <v>202578.51499999996</v>
      </c>
      <c r="R19" s="153">
        <v>194885.81700000001</v>
      </c>
      <c r="S19" s="147">
        <v>150247.61100000003</v>
      </c>
      <c r="T19" s="100"/>
      <c r="U19" s="115">
        <v>150247.61100000003</v>
      </c>
      <c r="V19" s="147">
        <v>162514.136</v>
      </c>
      <c r="W19" s="112"/>
      <c r="X19" s="147"/>
      <c r="AC19" s="101" t="s">
        <v>68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>
      <c r="A20" s="113" t="s">
        <v>53</v>
      </c>
      <c r="B20" s="116"/>
      <c r="C20" s="276">
        <f t="shared" ref="C20:Q20" si="15">(C19-B19)/B19</f>
        <v>0.27026566048919176</v>
      </c>
      <c r="D20" s="276">
        <f t="shared" si="15"/>
        <v>-2.4010145087149853E-2</v>
      </c>
      <c r="E20" s="276">
        <f t="shared" si="15"/>
        <v>0.14006023199087436</v>
      </c>
      <c r="F20" s="276">
        <f t="shared" si="15"/>
        <v>-8.8603238264779852E-2</v>
      </c>
      <c r="G20" s="276">
        <f t="shared" si="15"/>
        <v>5.702380925842114E-2</v>
      </c>
      <c r="H20" s="276">
        <f t="shared" si="15"/>
        <v>0.42203841205856046</v>
      </c>
      <c r="I20" s="276">
        <f t="shared" si="15"/>
        <v>2.2864466924753087E-2</v>
      </c>
      <c r="J20" s="276">
        <f t="shared" si="15"/>
        <v>-6.9050989193828793E-2</v>
      </c>
      <c r="K20" s="285">
        <f t="shared" si="15"/>
        <v>-5.6265682741884385E-2</v>
      </c>
      <c r="L20" s="277">
        <f t="shared" si="15"/>
        <v>0.24855590020796675</v>
      </c>
      <c r="M20" s="276">
        <f t="shared" si="15"/>
        <v>0.12649303974249151</v>
      </c>
      <c r="N20" s="276">
        <f t="shared" si="15"/>
        <v>9.3478917261994809E-2</v>
      </c>
      <c r="O20" s="276">
        <f t="shared" si="15"/>
        <v>-2.0256048630349952E-2</v>
      </c>
      <c r="P20" s="276">
        <f t="shared" si="15"/>
        <v>6.002496321448187E-3</v>
      </c>
      <c r="Q20" s="276">
        <f t="shared" si="15"/>
        <v>0.22527490908611841</v>
      </c>
      <c r="R20" s="276">
        <f t="shared" ref="R20" si="16">(R19-Q19)/Q19</f>
        <v>-3.7973908536154226E-2</v>
      </c>
      <c r="S20" s="278">
        <f>(S19-R19)/R19</f>
        <v>-0.22904799685859117</v>
      </c>
      <c r="T20" s="10"/>
      <c r="U20" s="116"/>
      <c r="V20" s="278">
        <f>(V19-U19)/U19</f>
        <v>8.1642063513408955E-2</v>
      </c>
      <c r="W20" s="296"/>
      <c r="X20" s="278" t="e">
        <f>(X19-W19)/W19</f>
        <v>#DIV/0!</v>
      </c>
    </row>
    <row r="21" spans="1:38" ht="27.75" customHeight="1">
      <c r="A21" s="8" t="s">
        <v>57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79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256073.89800000004</v>
      </c>
      <c r="U21" s="117">
        <f>U17-U19</f>
        <v>256073.89800000004</v>
      </c>
      <c r="V21" s="140">
        <f>V17-V19</f>
        <v>241231.00600000005</v>
      </c>
      <c r="W21" s="119">
        <f>W17-W19</f>
        <v>0</v>
      </c>
      <c r="X21" s="140">
        <f>X17-X19</f>
        <v>0</v>
      </c>
    </row>
    <row r="22" spans="1:38" ht="27.75" customHeight="1" thickBot="1">
      <c r="A22" s="113" t="s">
        <v>53</v>
      </c>
      <c r="B22" s="116"/>
      <c r="C22" s="276">
        <f t="shared" ref="C22:Q22" si="20">(C21-B21)/B21</f>
        <v>-0.11605990664243518</v>
      </c>
      <c r="D22" s="276">
        <f t="shared" si="20"/>
        <v>-8.5276349890891168E-2</v>
      </c>
      <c r="E22" s="276">
        <f t="shared" si="20"/>
        <v>0.1165072369632576</v>
      </c>
      <c r="F22" s="276">
        <f t="shared" si="20"/>
        <v>4.261497835533698E-2</v>
      </c>
      <c r="G22" s="276">
        <f t="shared" si="20"/>
        <v>3.3751501627664215E-2</v>
      </c>
      <c r="H22" s="276">
        <f t="shared" si="20"/>
        <v>-0.10752681486702027</v>
      </c>
      <c r="I22" s="276">
        <f t="shared" si="20"/>
        <v>-1.1948193852351347E-2</v>
      </c>
      <c r="J22" s="276">
        <f t="shared" si="20"/>
        <v>8.3117827023432511E-2</v>
      </c>
      <c r="K22" s="285">
        <f t="shared" si="20"/>
        <v>5.1842369912734339E-2</v>
      </c>
      <c r="L22" s="277">
        <f t="shared" si="20"/>
        <v>-4.9690555415814887E-2</v>
      </c>
      <c r="M22" s="276">
        <f t="shared" si="20"/>
        <v>-1.7597221367526766E-2</v>
      </c>
      <c r="N22" s="276">
        <f t="shared" si="20"/>
        <v>-4.5253732451977856E-2</v>
      </c>
      <c r="O22" s="276">
        <f t="shared" si="20"/>
        <v>-0.20049052687338559</v>
      </c>
      <c r="P22" s="276">
        <f t="shared" si="20"/>
        <v>0.14384557676441376</v>
      </c>
      <c r="Q22" s="276">
        <f t="shared" si="20"/>
        <v>-0.17913633891406378</v>
      </c>
      <c r="R22" s="276">
        <f t="shared" ref="R22" si="21">(R21-Q21)/Q21</f>
        <v>-2.8119128629508522E-2</v>
      </c>
      <c r="S22" s="278">
        <f t="shared" ref="S22" si="22">(S21-R21)/R21</f>
        <v>0.22215909714883056</v>
      </c>
      <c r="T22" s="10"/>
      <c r="U22" s="116"/>
      <c r="V22" s="278">
        <f>(V21-U21)/U21</f>
        <v>-5.7963314949030807E-2</v>
      </c>
      <c r="W22" s="296"/>
      <c r="X22" s="278" t="e">
        <f>(X21-W21)/W21</f>
        <v>#DIV/0!</v>
      </c>
    </row>
    <row r="23" spans="1:38" ht="27.75" hidden="1" customHeight="1" thickBot="1">
      <c r="A23" s="106" t="s">
        <v>60</v>
      </c>
      <c r="B23" s="280">
        <f>(B17/B19)</f>
        <v>6.2585733558796406</v>
      </c>
      <c r="C23" s="281">
        <f>(C17/C19)</f>
        <v>4.6592847997904316</v>
      </c>
      <c r="D23" s="281">
        <f>(D17/D19)</f>
        <v>4.4295790391714371</v>
      </c>
      <c r="E23" s="281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2.7043458880687292</v>
      </c>
      <c r="V23" s="282">
        <f>(V17/V19)</f>
        <v>2.4843693720280435</v>
      </c>
      <c r="W23" s="103" t="e">
        <f>W17/W19</f>
        <v>#DIV/0!</v>
      </c>
      <c r="X23" s="282" t="e">
        <f>X17/X19</f>
        <v>#DIV/0!</v>
      </c>
    </row>
    <row r="24" spans="1:38" ht="30" customHeight="1" thickBot="1"/>
    <row r="25" spans="1:38" ht="22.5" customHeight="1">
      <c r="A25" s="418" t="s">
        <v>15</v>
      </c>
      <c r="B25" s="420">
        <v>2007</v>
      </c>
      <c r="C25" s="415">
        <v>2008</v>
      </c>
      <c r="D25" s="415">
        <v>2009</v>
      </c>
      <c r="E25" s="415">
        <v>2010</v>
      </c>
      <c r="F25" s="415">
        <v>2011</v>
      </c>
      <c r="G25" s="415">
        <v>2012</v>
      </c>
      <c r="H25" s="415">
        <v>2013</v>
      </c>
      <c r="I25" s="415">
        <v>2014</v>
      </c>
      <c r="J25" s="415">
        <v>2015</v>
      </c>
      <c r="K25" s="428">
        <v>2016</v>
      </c>
      <c r="L25" s="424">
        <v>2017</v>
      </c>
      <c r="M25" s="415">
        <v>2018</v>
      </c>
      <c r="N25" s="415">
        <v>2019</v>
      </c>
      <c r="O25" s="422">
        <v>2020</v>
      </c>
      <c r="P25" s="422">
        <v>2021</v>
      </c>
      <c r="Q25" s="415">
        <v>2022</v>
      </c>
      <c r="R25" s="415">
        <v>2023</v>
      </c>
      <c r="S25" s="432">
        <v>2024</v>
      </c>
      <c r="T25" s="128" t="s">
        <v>48</v>
      </c>
      <c r="U25" s="426" t="str">
        <f>U14</f>
        <v>jan-dez</v>
      </c>
      <c r="V25" s="427"/>
      <c r="W25" s="430" t="s">
        <v>133</v>
      </c>
      <c r="X25" s="431"/>
    </row>
    <row r="26" spans="1:38" ht="31.5" customHeight="1" thickBot="1">
      <c r="A26" s="419"/>
      <c r="B26" s="421"/>
      <c r="C26" s="417"/>
      <c r="D26" s="417"/>
      <c r="E26" s="417"/>
      <c r="F26" s="417"/>
      <c r="G26" s="417"/>
      <c r="H26" s="417"/>
      <c r="I26" s="417"/>
      <c r="J26" s="417"/>
      <c r="K26" s="429"/>
      <c r="L26" s="425"/>
      <c r="M26" s="417"/>
      <c r="N26" s="417"/>
      <c r="O26" s="423"/>
      <c r="P26" s="423"/>
      <c r="Q26" s="417"/>
      <c r="R26" s="417"/>
      <c r="S26" s="433"/>
      <c r="T26" s="129" t="str">
        <f>T4</f>
        <v>2007/2024</v>
      </c>
      <c r="U26" s="127">
        <f>U4</f>
        <v>2024</v>
      </c>
      <c r="V26" s="261">
        <f>V4</f>
        <v>2025</v>
      </c>
      <c r="W26" s="297" t="str">
        <f>W4</f>
        <v>dez 2023 a nov 2024</v>
      </c>
      <c r="X26" s="295" t="str">
        <f>X4</f>
        <v>dez 2024 a nov 2025</v>
      </c>
    </row>
    <row r="27" spans="1:38" s="101" customFormat="1" ht="3" customHeight="1" thickBot="1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0"/>
      <c r="P27" s="270"/>
      <c r="R27" s="298"/>
      <c r="S27" s="301"/>
      <c r="T27" s="283"/>
    </row>
    <row r="28" spans="1:38" ht="27.75" customHeight="1">
      <c r="A28" s="111" t="s">
        <v>49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1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557691.90200000012</v>
      </c>
      <c r="T28" s="100"/>
      <c r="U28" s="115">
        <v>557691.90200000012</v>
      </c>
      <c r="V28" s="147">
        <v>549765.32999999984</v>
      </c>
      <c r="W28" s="112"/>
      <c r="X28" s="147"/>
    </row>
    <row r="29" spans="1:38" ht="27.75" customHeight="1" thickBot="1">
      <c r="A29" s="114" t="s">
        <v>53</v>
      </c>
      <c r="B29" s="272"/>
      <c r="C29" s="273">
        <f t="shared" ref="C29:Q29" si="23">(C28-B28)/B28</f>
        <v>6.3491251811589565E-3</v>
      </c>
      <c r="D29" s="273">
        <f t="shared" si="23"/>
        <v>-2.5351041341628616E-2</v>
      </c>
      <c r="E29" s="273">
        <f t="shared" si="23"/>
        <v>0.14232124040801208</v>
      </c>
      <c r="F29" s="273">
        <f t="shared" si="23"/>
        <v>0.16522017339726491</v>
      </c>
      <c r="G29" s="273">
        <f t="shared" si="23"/>
        <v>0.11849348127885141</v>
      </c>
      <c r="H29" s="273">
        <f t="shared" si="23"/>
        <v>5.296421056115299E-2</v>
      </c>
      <c r="I29" s="273">
        <f t="shared" si="23"/>
        <v>1.9591998746035993E-2</v>
      </c>
      <c r="J29" s="273">
        <f t="shared" si="23"/>
        <v>-1.7803184510057374E-2</v>
      </c>
      <c r="K29" s="284">
        <f t="shared" si="23"/>
        <v>-6.6755691727534677E-2</v>
      </c>
      <c r="L29" s="274">
        <f t="shared" si="23"/>
        <v>0.14679340175955716</v>
      </c>
      <c r="M29" s="273">
        <f t="shared" si="23"/>
        <v>3.1169571012153018E-2</v>
      </c>
      <c r="N29" s="273">
        <f t="shared" si="23"/>
        <v>5.2964042161944717E-2</v>
      </c>
      <c r="O29" s="273">
        <f t="shared" si="23"/>
        <v>0.26823197519276548</v>
      </c>
      <c r="P29" s="273">
        <f t="shared" si="23"/>
        <v>7.7338249378292354E-2</v>
      </c>
      <c r="Q29" s="273">
        <f t="shared" si="23"/>
        <v>4.5810259040420201E-2</v>
      </c>
      <c r="R29" s="273">
        <f>(R28-Q28)/Q28</f>
        <v>-1.1062740827379666E-3</v>
      </c>
      <c r="S29" s="275">
        <f t="shared" ref="S29" si="24">(S28-R28)/R28</f>
        <v>7.2029527685765815E-2</v>
      </c>
      <c r="U29" s="118"/>
      <c r="V29" s="275">
        <f>(V28-U28)/U28</f>
        <v>-1.4213173925556256E-2</v>
      </c>
      <c r="X29" s="275" t="e">
        <f>(X28-W28)/W28</f>
        <v>#DIV/0!</v>
      </c>
    </row>
    <row r="30" spans="1:38" ht="27.75" customHeight="1">
      <c r="A30" s="111" t="s">
        <v>54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1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3334.4049999999993</v>
      </c>
      <c r="T30" s="100"/>
      <c r="U30" s="115">
        <v>3334.4049999999993</v>
      </c>
      <c r="V30" s="147">
        <v>2540.576</v>
      </c>
      <c r="W30" s="112"/>
      <c r="X30" s="147"/>
    </row>
    <row r="31" spans="1:38" ht="27.75" customHeight="1" thickBot="1">
      <c r="A31" s="113" t="s">
        <v>53</v>
      </c>
      <c r="B31" s="116"/>
      <c r="C31" s="276">
        <f t="shared" ref="C31:Q31" si="25">(C30-B30)/B30</f>
        <v>0.28740195099069604</v>
      </c>
      <c r="D31" s="276">
        <f t="shared" si="25"/>
        <v>0.87424480625071677</v>
      </c>
      <c r="E31" s="276">
        <f t="shared" si="25"/>
        <v>-0.35240240164564085</v>
      </c>
      <c r="F31" s="276">
        <f t="shared" si="25"/>
        <v>0.30120319844880566</v>
      </c>
      <c r="G31" s="276">
        <f t="shared" si="25"/>
        <v>-0.12612648022085726</v>
      </c>
      <c r="H31" s="276">
        <f t="shared" si="25"/>
        <v>7.1660651760911652E-3</v>
      </c>
      <c r="I31" s="276">
        <f t="shared" si="25"/>
        <v>-1.9460888913914301E-2</v>
      </c>
      <c r="J31" s="276">
        <f t="shared" si="25"/>
        <v>0.17146393140729888</v>
      </c>
      <c r="K31" s="285">
        <f t="shared" si="25"/>
        <v>-5.2106064729437615E-2</v>
      </c>
      <c r="L31" s="277">
        <f t="shared" si="25"/>
        <v>-8.4124648923364909E-2</v>
      </c>
      <c r="M31" s="276">
        <f t="shared" si="25"/>
        <v>0.28764018691588777</v>
      </c>
      <c r="N31" s="276">
        <f t="shared" si="25"/>
        <v>0.10676256403742751</v>
      </c>
      <c r="O31" s="276">
        <f t="shared" si="25"/>
        <v>0.30345145589616501</v>
      </c>
      <c r="P31" s="276">
        <f t="shared" si="25"/>
        <v>0.25973041103931305</v>
      </c>
      <c r="Q31" s="276">
        <f t="shared" si="25"/>
        <v>0.15038655327936848</v>
      </c>
      <c r="R31" s="276">
        <f t="shared" ref="R31" si="26">(R30-Q30)/Q30</f>
        <v>-2.5093665466012785E-2</v>
      </c>
      <c r="S31" s="278">
        <f t="shared" ref="S31" si="27">(S30-R30)/R30</f>
        <v>0.23690171127231785</v>
      </c>
      <c r="T31" s="10"/>
      <c r="U31" s="116"/>
      <c r="V31" s="278">
        <f>(V30-U30)/U30</f>
        <v>-0.23807215980062393</v>
      </c>
      <c r="W31" s="296"/>
      <c r="X31" s="278" t="e">
        <f>(X30-W30)/W30</f>
        <v>#DIV/0!</v>
      </c>
    </row>
    <row r="32" spans="1:38" ht="27.75" customHeight="1">
      <c r="A32" s="8" t="s">
        <v>57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79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554357.49700000009</v>
      </c>
      <c r="U32" s="117">
        <f>U28-U30</f>
        <v>554357.49700000009</v>
      </c>
      <c r="V32" s="140">
        <f>V28-V30</f>
        <v>547224.75399999984</v>
      </c>
      <c r="W32" s="119">
        <f>W28-W30</f>
        <v>0</v>
      </c>
      <c r="X32" s="140">
        <f>X28-X30</f>
        <v>0</v>
      </c>
    </row>
    <row r="33" spans="1:24" ht="27.75" customHeight="1" thickBot="1">
      <c r="A33" s="113" t="s">
        <v>53</v>
      </c>
      <c r="B33" s="116"/>
      <c r="C33" s="276">
        <f t="shared" ref="C33:P33" si="31">(C32-B32)/B32</f>
        <v>5.5526611102788507E-3</v>
      </c>
      <c r="D33" s="276">
        <f t="shared" si="31"/>
        <v>-2.8614927619427914E-2</v>
      </c>
      <c r="E33" s="276">
        <f t="shared" si="31"/>
        <v>0.14578450068944299</v>
      </c>
      <c r="F33" s="276">
        <f t="shared" si="31"/>
        <v>0.16468213973091064</v>
      </c>
      <c r="G33" s="276">
        <f t="shared" si="31"/>
        <v>0.11957480157177182</v>
      </c>
      <c r="H33" s="276">
        <f t="shared" si="31"/>
        <v>5.3122228290059179E-2</v>
      </c>
      <c r="I33" s="276">
        <f t="shared" si="31"/>
        <v>1.972086327223908E-2</v>
      </c>
      <c r="J33" s="276">
        <f t="shared" si="31"/>
        <v>-1.840372045864307E-2</v>
      </c>
      <c r="K33" s="285">
        <f t="shared" si="31"/>
        <v>-6.6811165337708145E-2</v>
      </c>
      <c r="L33" s="277">
        <f t="shared" si="31"/>
        <v>0.14768159600819714</v>
      </c>
      <c r="M33" s="276">
        <f t="shared" si="31"/>
        <v>3.038233918806384E-2</v>
      </c>
      <c r="N33" s="276">
        <f t="shared" si="31"/>
        <v>5.2757679326149283E-2</v>
      </c>
      <c r="O33" s="276">
        <f t="shared" si="31"/>
        <v>0.26808994844751732</v>
      </c>
      <c r="P33" s="276">
        <f t="shared" si="31"/>
        <v>7.6582220894047232E-2</v>
      </c>
      <c r="Q33" s="276">
        <f t="shared" ref="Q33" si="32">(Q32-P32)/P32</f>
        <v>4.5303039885306998E-2</v>
      </c>
      <c r="R33" s="276">
        <f t="shared" ref="R33" si="33">(R32-Q32)/Q32</f>
        <v>-9.782336884998188E-4</v>
      </c>
      <c r="S33" s="278">
        <f t="shared" ref="S33" si="34">(S32-R32)/R32</f>
        <v>7.1170713295288804E-2</v>
      </c>
      <c r="T33" s="10"/>
      <c r="U33" s="116"/>
      <c r="V33" s="278">
        <f>(V32-U32)/U32</f>
        <v>-1.286668447454991E-2</v>
      </c>
      <c r="W33" s="296"/>
      <c r="X33" s="278" t="e">
        <f>(X32-W32)/W32</f>
        <v>#DIV/0!</v>
      </c>
    </row>
    <row r="34" spans="1:24" ht="27.75" hidden="1" customHeight="1" thickBot="1">
      <c r="A34" s="106" t="s">
        <v>60</v>
      </c>
      <c r="B34" s="280">
        <f>(B28/B30)</f>
        <v>353.87571164253228</v>
      </c>
      <c r="C34" s="281">
        <f>(C28/C30)</f>
        <v>276.62107592758815</v>
      </c>
      <c r="D34" s="281">
        <f>(D28/D30)</f>
        <v>143.84910802293385</v>
      </c>
      <c r="E34" s="281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167.2537985037811</v>
      </c>
      <c r="V34" s="282">
        <f>(V28/V30)</f>
        <v>216.39397128840068</v>
      </c>
    </row>
    <row r="36" spans="1:24">
      <c r="A36" s="3" t="s">
        <v>69</v>
      </c>
    </row>
  </sheetData>
  <mergeCells count="63"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  <mergeCell ref="A25:A26"/>
    <mergeCell ref="B25:B26"/>
    <mergeCell ref="C25:C26"/>
    <mergeCell ref="D25:D26"/>
    <mergeCell ref="E25:E26"/>
    <mergeCell ref="O25:O26"/>
    <mergeCell ref="F25:F26"/>
    <mergeCell ref="G25:G26"/>
    <mergeCell ref="H25:H26"/>
    <mergeCell ref="I25:I26"/>
    <mergeCell ref="J25:J26"/>
    <mergeCell ref="F14:F15"/>
    <mergeCell ref="K25:K26"/>
    <mergeCell ref="L25:L26"/>
    <mergeCell ref="M25:M26"/>
    <mergeCell ref="N25:N26"/>
    <mergeCell ref="M3:M4"/>
    <mergeCell ref="M14:M15"/>
    <mergeCell ref="N14:N15"/>
    <mergeCell ref="O14:O15"/>
    <mergeCell ref="P14:P15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zoomScaleNormal="100" workbookViewId="0">
      <selection activeCell="N29" sqref="N29"/>
    </sheetView>
  </sheetViews>
  <sheetFormatPr defaultRowHeight="1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>
      <c r="A1" s="4" t="s">
        <v>97</v>
      </c>
    </row>
    <row r="3" spans="1:58" ht="15.75" thickBot="1">
      <c r="N3" s="119"/>
      <c r="O3" s="119"/>
      <c r="P3" s="119"/>
      <c r="R3" s="107" t="s">
        <v>1</v>
      </c>
      <c r="AK3" s="286">
        <v>1000</v>
      </c>
      <c r="BC3" s="286" t="s">
        <v>46</v>
      </c>
    </row>
    <row r="4" spans="1:58" ht="20.100000000000001" customHeight="1">
      <c r="A4" s="439" t="s">
        <v>3</v>
      </c>
      <c r="B4" s="441" t="s">
        <v>71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44" t="s">
        <v>139</v>
      </c>
      <c r="T4" s="442" t="s">
        <v>3</v>
      </c>
      <c r="U4" s="434" t="s">
        <v>71</v>
      </c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6"/>
      <c r="AK4" s="437" t="s">
        <v>139</v>
      </c>
      <c r="AM4" s="434" t="s">
        <v>71</v>
      </c>
      <c r="AN4" s="435"/>
      <c r="AO4" s="435"/>
      <c r="AP4" s="435"/>
      <c r="AQ4" s="435"/>
      <c r="AR4" s="435"/>
      <c r="AS4" s="435"/>
      <c r="AT4" s="435"/>
      <c r="AU4" s="435"/>
      <c r="AV4" s="435"/>
      <c r="AW4" s="435"/>
      <c r="AX4" s="435"/>
      <c r="AY4" s="435"/>
      <c r="AZ4" s="435"/>
      <c r="BA4" s="435"/>
      <c r="BB4" s="436"/>
      <c r="BC4" s="437" t="s">
        <v>139</v>
      </c>
    </row>
    <row r="5" spans="1:58" ht="20.100000000000001" customHeight="1" thickBot="1">
      <c r="A5" s="440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445"/>
      <c r="T5" s="443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438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438"/>
      <c r="BF5" s="287"/>
    </row>
    <row r="6" spans="1:58" ht="3" customHeight="1" thickBot="1">
      <c r="A6" s="288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9"/>
      <c r="T6" s="288"/>
      <c r="U6" s="290">
        <v>2010</v>
      </c>
      <c r="V6" s="290">
        <v>2011</v>
      </c>
      <c r="W6" s="290">
        <v>2012</v>
      </c>
      <c r="X6" s="290"/>
      <c r="Y6" s="290"/>
      <c r="Z6" s="290"/>
      <c r="AA6" s="290"/>
      <c r="AB6" s="290"/>
      <c r="AC6" s="287"/>
      <c r="AD6" s="287"/>
      <c r="AE6" s="287"/>
      <c r="AF6" s="287"/>
      <c r="AG6" s="287"/>
      <c r="AH6" s="287"/>
      <c r="AI6" s="287"/>
      <c r="AJ6" s="290"/>
      <c r="AK6" s="291"/>
      <c r="AM6" s="290"/>
      <c r="AN6" s="290"/>
      <c r="AO6" s="290"/>
      <c r="AP6" s="290"/>
      <c r="AQ6" s="290"/>
      <c r="AR6" s="290"/>
      <c r="AS6" s="290"/>
      <c r="AT6" s="290"/>
      <c r="AU6" s="287"/>
      <c r="AV6" s="287"/>
      <c r="AW6" s="287"/>
      <c r="AX6" s="287"/>
      <c r="AY6" s="287"/>
      <c r="AZ6" s="287"/>
      <c r="BA6" s="287"/>
      <c r="BB6" s="290"/>
      <c r="BC6" s="289"/>
    </row>
    <row r="7" spans="1:58" ht="20.100000000000001" customHeight="1">
      <c r="A7" s="120" t="s">
        <v>72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221549.67999999979</v>
      </c>
      <c r="Q7" s="153">
        <v>249387.19000000009</v>
      </c>
      <c r="R7" s="61">
        <f>(IF(Q7="","",((Q7-P7)/P7)))</f>
        <v>0.12564906435432599</v>
      </c>
      <c r="T7" s="109" t="s">
        <v>72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66227.470000000059</v>
      </c>
      <c r="AJ7" s="112">
        <v>68179.258000000133</v>
      </c>
      <c r="AK7" s="61">
        <f>IF(AJ7="","",(AJ7-AI7)/AI7)</f>
        <v>2.9470973298543209E-2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>(AI7/P7)*10</f>
        <v>2.9892830357507227</v>
      </c>
      <c r="BB7" s="156">
        <f>IF(AJ7="","",(AJ7/Q7)*10)</f>
        <v>2.733871695655262</v>
      </c>
      <c r="BC7" s="61">
        <f t="shared" ref="BC7:BC23" si="14">IF(BB7="","",(BB7-BA7)/BA7)</f>
        <v>-8.5442340869310573E-2</v>
      </c>
      <c r="BF7"/>
    </row>
    <row r="8" spans="1:58" ht="20.100000000000001" customHeight="1">
      <c r="A8" s="121" t="s">
        <v>73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259397.19999999949</v>
      </c>
      <c r="Q8" s="154">
        <v>286342.44999999955</v>
      </c>
      <c r="R8" s="52">
        <f t="shared" ref="R8:R18" si="15">(IF(Q8="","",((Q8-P8)/P8)))</f>
        <v>0.10387641038530913</v>
      </c>
      <c r="T8" s="109" t="s">
        <v>73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72469.30000000009</v>
      </c>
      <c r="AJ8" s="119">
        <v>74843.643999999986</v>
      </c>
      <c r="AK8" s="52">
        <f t="shared" ref="AK8:AK23" si="16">IF(AJ8="","",(AJ8-AI8)/AI8)</f>
        <v>3.2763446038527932E-2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ref="BA8:BA19" si="17">(AI8/P8)*10</f>
        <v>2.7937579896776157</v>
      </c>
      <c r="BB8" s="157">
        <f t="shared" ref="BB8:BB23" si="18">IF(AJ8="","",(AJ8/Q8)*10)</f>
        <v>2.6137809465554307</v>
      </c>
      <c r="BC8" s="52">
        <f t="shared" si="14"/>
        <v>-6.4421128740271935E-2</v>
      </c>
      <c r="BF8"/>
    </row>
    <row r="9" spans="1:58" ht="20.100000000000001" customHeight="1">
      <c r="A9" s="121" t="s">
        <v>74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282200.90000000014</v>
      </c>
      <c r="Q9" s="154">
        <v>284330.46000000066</v>
      </c>
      <c r="R9" s="52">
        <f t="shared" si="15"/>
        <v>7.5462551678627549E-3</v>
      </c>
      <c r="T9" s="109" t="s">
        <v>74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78377.244000000195</v>
      </c>
      <c r="AJ9" s="119">
        <v>74051.205999999976</v>
      </c>
      <c r="AK9" s="52">
        <f t="shared" si="16"/>
        <v>-5.5195076775093138E-2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7"/>
        <v>2.7773562734916917</v>
      </c>
      <c r="BB9" s="157">
        <f t="shared" si="18"/>
        <v>2.6044063657477921</v>
      </c>
      <c r="BC9" s="52">
        <f t="shared" si="14"/>
        <v>-6.2271415948544129E-2</v>
      </c>
      <c r="BF9"/>
    </row>
    <row r="10" spans="1:58" ht="20.100000000000001" customHeight="1">
      <c r="A10" s="121" t="s">
        <v>75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321597.08000000007</v>
      </c>
      <c r="Q10" s="154">
        <v>284485.55999999988</v>
      </c>
      <c r="R10" s="52">
        <f t="shared" si="15"/>
        <v>-0.11539756517689832</v>
      </c>
      <c r="T10" s="109" t="s">
        <v>75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85848.440999999832</v>
      </c>
      <c r="AJ10" s="119">
        <v>76739.865999999936</v>
      </c>
      <c r="AK10" s="52">
        <f t="shared" si="16"/>
        <v>-0.10610064543862728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7"/>
        <v>2.6694409352224158</v>
      </c>
      <c r="BB10" s="157">
        <f t="shared" si="18"/>
        <v>2.6974959994454539</v>
      </c>
      <c r="BC10" s="52">
        <f t="shared" si="14"/>
        <v>1.050971529388817E-2</v>
      </c>
      <c r="BF10"/>
    </row>
    <row r="11" spans="1:58" ht="20.100000000000001" customHeight="1">
      <c r="A11" s="121" t="s">
        <v>76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306293.23999999993</v>
      </c>
      <c r="Q11" s="154">
        <v>319843.49</v>
      </c>
      <c r="R11" s="52">
        <f t="shared" si="15"/>
        <v>4.4239468033966604E-2</v>
      </c>
      <c r="T11" s="109" t="s">
        <v>76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80938.010999999969</v>
      </c>
      <c r="AJ11" s="119">
        <v>83422.6170000001</v>
      </c>
      <c r="AK11" s="52">
        <f t="shared" si="16"/>
        <v>3.0697640939065473E-2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7"/>
        <v>2.6425007290399223</v>
      </c>
      <c r="BB11" s="157">
        <f t="shared" si="18"/>
        <v>2.6082324514405499</v>
      </c>
      <c r="BC11" s="52">
        <f t="shared" si="14"/>
        <v>-1.2968124179788874E-2</v>
      </c>
      <c r="BF11"/>
    </row>
    <row r="12" spans="1:58" ht="20.100000000000001" customHeight="1">
      <c r="A12" s="121" t="s">
        <v>77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276915.73</v>
      </c>
      <c r="Q12" s="154">
        <v>281822.44000000047</v>
      </c>
      <c r="R12" s="52">
        <f t="shared" si="15"/>
        <v>1.77191450987652E-2</v>
      </c>
      <c r="T12" s="109" t="s">
        <v>77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72516.952000000019</v>
      </c>
      <c r="AJ12" s="119">
        <v>76063.581000000107</v>
      </c>
      <c r="AK12" s="52">
        <f t="shared" si="16"/>
        <v>4.8907585084382574E-2</v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7"/>
        <v>2.6187371876635543</v>
      </c>
      <c r="BB12" s="157">
        <f t="shared" si="18"/>
        <v>2.6989895126874912</v>
      </c>
      <c r="BC12" s="52">
        <f t="shared" si="14"/>
        <v>3.0645429179374142E-2</v>
      </c>
      <c r="BF12"/>
    </row>
    <row r="13" spans="1:58" ht="20.100000000000001" customHeight="1">
      <c r="A13" s="121" t="s">
        <v>78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333986.90999999997</v>
      </c>
      <c r="Q13" s="154">
        <v>335644.49000000017</v>
      </c>
      <c r="R13" s="52">
        <f t="shared" si="15"/>
        <v>4.9630088796000747E-3</v>
      </c>
      <c r="T13" s="109" t="s">
        <v>78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91039.435999999885</v>
      </c>
      <c r="AJ13" s="119">
        <v>90097.432000000088</v>
      </c>
      <c r="AK13" s="52">
        <f t="shared" si="16"/>
        <v>-1.0347208214249023E-2</v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7"/>
        <v>2.7258384467822374</v>
      </c>
      <c r="BB13" s="157">
        <f t="shared" si="18"/>
        <v>2.6843113676616603</v>
      </c>
      <c r="BC13" s="52">
        <f t="shared" si="14"/>
        <v>-1.5234607601047825E-2</v>
      </c>
      <c r="BF13"/>
    </row>
    <row r="14" spans="1:58" ht="20.100000000000001" customHeight="1">
      <c r="A14" s="121" t="s">
        <v>79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262177.63</v>
      </c>
      <c r="Q14" s="154">
        <v>245959.70999999973</v>
      </c>
      <c r="R14" s="52">
        <f t="shared" si="15"/>
        <v>-6.1858519355752338E-2</v>
      </c>
      <c r="T14" s="109" t="s">
        <v>79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68952.826999999961</v>
      </c>
      <c r="AJ14" s="119">
        <v>64377.538</v>
      </c>
      <c r="AK14" s="52">
        <f t="shared" si="16"/>
        <v>-6.6353900181641043E-2</v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7"/>
        <v>2.6300042074527852</v>
      </c>
      <c r="BB14" s="157">
        <f t="shared" si="18"/>
        <v>2.6174017687693674</v>
      </c>
      <c r="BC14" s="52">
        <f t="shared" si="14"/>
        <v>-4.7917941148936582E-3</v>
      </c>
      <c r="BF14"/>
    </row>
    <row r="15" spans="1:58" ht="20.100000000000001" customHeight="1">
      <c r="A15" s="121" t="s">
        <v>80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253800.33999999976</v>
      </c>
      <c r="Q15" s="154">
        <v>296938.84999999992</v>
      </c>
      <c r="R15" s="52">
        <f t="shared" si="15"/>
        <v>0.1699702608751438</v>
      </c>
      <c r="T15" s="109" t="s">
        <v>80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79762.330999999933</v>
      </c>
      <c r="AJ15" s="119">
        <v>87329.190000000017</v>
      </c>
      <c r="AK15" s="52">
        <f t="shared" si="16"/>
        <v>9.4867576024076958E-2</v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7"/>
        <v>3.1427196275623586</v>
      </c>
      <c r="BB15" s="157">
        <f t="shared" si="18"/>
        <v>2.9409822931556464</v>
      </c>
      <c r="BC15" s="52">
        <f t="shared" si="14"/>
        <v>-6.4191960567347564E-2</v>
      </c>
      <c r="BF15"/>
    </row>
    <row r="16" spans="1:58" ht="20.100000000000001" customHeight="1">
      <c r="A16" s="121" t="s">
        <v>81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340111.73000000016</v>
      </c>
      <c r="Q16" s="154">
        <v>340867.33000000037</v>
      </c>
      <c r="R16" s="52">
        <f t="shared" si="15"/>
        <v>2.2216228766946946E-3</v>
      </c>
      <c r="T16" s="109" t="s">
        <v>81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108964.868</v>
      </c>
      <c r="AJ16" s="119">
        <v>104849.73800000011</v>
      </c>
      <c r="AK16" s="52">
        <f t="shared" si="16"/>
        <v>-3.7765658560701312E-2</v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7"/>
        <v>3.2037962348431783</v>
      </c>
      <c r="BB16" s="157">
        <f t="shared" si="18"/>
        <v>3.0759691167821801</v>
      </c>
      <c r="BC16" s="52">
        <f t="shared" si="14"/>
        <v>-3.9898641702241465E-2</v>
      </c>
      <c r="BF16"/>
    </row>
    <row r="17" spans="1:58" ht="20.100000000000001" customHeight="1">
      <c r="A17" s="121" t="s">
        <v>82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295483.50000000035</v>
      </c>
      <c r="Q17" s="154">
        <v>263230.69000000029</v>
      </c>
      <c r="R17" s="52">
        <f t="shared" si="15"/>
        <v>-0.10915265996240067</v>
      </c>
      <c r="T17" s="109" t="s">
        <v>82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91560.633000000089</v>
      </c>
      <c r="AJ17" s="119">
        <v>87065.093000000081</v>
      </c>
      <c r="AK17" s="52">
        <f t="shared" si="16"/>
        <v>-4.9099048932962311E-2</v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7"/>
        <v>3.0986716009523367</v>
      </c>
      <c r="BB17" s="157">
        <f t="shared" si="18"/>
        <v>3.3075585905275706</v>
      </c>
      <c r="BC17" s="52">
        <f t="shared" si="14"/>
        <v>6.741178688023447E-2</v>
      </c>
      <c r="BF17"/>
    </row>
    <row r="18" spans="1:58" ht="20.100000000000001" customHeight="1" thickBot="1">
      <c r="A18" s="121" t="s">
        <v>83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215837.9100000005</v>
      </c>
      <c r="Q18" s="154">
        <v>217035.32999999996</v>
      </c>
      <c r="R18" s="52">
        <f t="shared" si="15"/>
        <v>5.5477742533712312E-3</v>
      </c>
      <c r="T18" s="109" t="s">
        <v>83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67355.897999999972</v>
      </c>
      <c r="AJ18" s="119">
        <v>66491.30899999995</v>
      </c>
      <c r="AK18" s="52">
        <f t="shared" si="16"/>
        <v>-1.2836129064748304E-2</v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7"/>
        <v>3.1206704142010926</v>
      </c>
      <c r="BB18" s="157">
        <f t="shared" si="18"/>
        <v>3.0636168314163399</v>
      </c>
      <c r="BC18" s="52">
        <f t="shared" si="14"/>
        <v>-1.8282476266997489E-2</v>
      </c>
      <c r="BF18" s="105"/>
    </row>
    <row r="19" spans="1:58" ht="20.100000000000001" customHeight="1" thickBot="1">
      <c r="A19" s="201" t="s">
        <v>198</v>
      </c>
      <c r="B19" s="168">
        <f>SUM(B7:B18)</f>
        <v>2666453.899999999</v>
      </c>
      <c r="C19" s="168">
        <f t="shared" ref="C19:Q19" si="19">SUM(C7:C18)</f>
        <v>3078610.44</v>
      </c>
      <c r="D19" s="168">
        <f t="shared" si="19"/>
        <v>3362678.8800000013</v>
      </c>
      <c r="E19" s="168">
        <f t="shared" si="19"/>
        <v>3040615.0999999987</v>
      </c>
      <c r="F19" s="168">
        <f t="shared" si="19"/>
        <v>2836168.3299999991</v>
      </c>
      <c r="G19" s="168">
        <f t="shared" si="19"/>
        <v>2798188.63</v>
      </c>
      <c r="H19" s="168">
        <f t="shared" si="19"/>
        <v>2779504.85</v>
      </c>
      <c r="I19" s="168">
        <f t="shared" si="19"/>
        <v>2981569.4700000011</v>
      </c>
      <c r="J19" s="168">
        <f t="shared" si="19"/>
        <v>2951973.26</v>
      </c>
      <c r="K19" s="168">
        <f t="shared" si="19"/>
        <v>2963209.7799999993</v>
      </c>
      <c r="L19" s="168">
        <f t="shared" si="19"/>
        <v>3151383.99</v>
      </c>
      <c r="M19" s="168">
        <f t="shared" si="19"/>
        <v>3288025.7200000007</v>
      </c>
      <c r="N19" s="168">
        <f t="shared" si="19"/>
        <v>3253574.0400000005</v>
      </c>
      <c r="O19" s="168">
        <f t="shared" si="19"/>
        <v>3189951.7999999993</v>
      </c>
      <c r="P19" s="168">
        <f t="shared" si="19"/>
        <v>3369351.85</v>
      </c>
      <c r="Q19" s="409">
        <f t="shared" si="19"/>
        <v>3405887.9900000016</v>
      </c>
      <c r="R19" s="165">
        <f>(Q19-P19)/P19</f>
        <v>1.0843670126051551E-2</v>
      </c>
      <c r="S19" s="171"/>
      <c r="T19" s="170"/>
      <c r="U19" s="167">
        <f>SUM(U7:U18)</f>
        <v>614380.20500000007</v>
      </c>
      <c r="V19" s="168">
        <f t="shared" ref="V19:AJ19" si="20">SUM(V7:V18)</f>
        <v>656918.25999999989</v>
      </c>
      <c r="W19" s="168">
        <f t="shared" si="20"/>
        <v>703504.83499999996</v>
      </c>
      <c r="X19" s="168">
        <f t="shared" si="20"/>
        <v>720793.56200000015</v>
      </c>
      <c r="Y19" s="168">
        <f t="shared" si="20"/>
        <v>726284.80299999984</v>
      </c>
      <c r="Z19" s="168">
        <f t="shared" si="20"/>
        <v>735533.90500000014</v>
      </c>
      <c r="AA19" s="168">
        <f t="shared" si="20"/>
        <v>723973.625</v>
      </c>
      <c r="AB19" s="168">
        <f t="shared" si="20"/>
        <v>778040.99999999977</v>
      </c>
      <c r="AC19" s="168">
        <f t="shared" si="20"/>
        <v>800341.53700000013</v>
      </c>
      <c r="AD19" s="168">
        <f t="shared" si="20"/>
        <v>819402.33799999987</v>
      </c>
      <c r="AE19" s="168">
        <f t="shared" si="20"/>
        <v>856189.67599999963</v>
      </c>
      <c r="AF19" s="168">
        <f t="shared" si="20"/>
        <v>927437.15100000042</v>
      </c>
      <c r="AG19" s="168">
        <f t="shared" si="20"/>
        <v>938963.28799999994</v>
      </c>
      <c r="AH19" s="168">
        <f t="shared" si="20"/>
        <v>924632.3</v>
      </c>
      <c r="AI19" s="168">
        <f t="shared" si="20"/>
        <v>964013.41099999996</v>
      </c>
      <c r="AJ19" s="169">
        <f t="shared" si="20"/>
        <v>953510.47200000053</v>
      </c>
      <c r="AK19" s="57">
        <f t="shared" si="16"/>
        <v>-1.0895013368231484E-2</v>
      </c>
      <c r="AM19" s="172">
        <f t="shared" si="0"/>
        <v>2.3041096078953411</v>
      </c>
      <c r="AN19" s="173">
        <f t="shared" si="1"/>
        <v>2.1338141762424474</v>
      </c>
      <c r="AO19" s="173">
        <f t="shared" si="2"/>
        <v>2.0920963913152471</v>
      </c>
      <c r="AP19" s="173">
        <f t="shared" si="3"/>
        <v>2.3705518070998215</v>
      </c>
      <c r="AQ19" s="173">
        <f t="shared" si="4"/>
        <v>2.5607958290684389</v>
      </c>
      <c r="AR19" s="173">
        <f t="shared" si="5"/>
        <v>2.6286072965709972</v>
      </c>
      <c r="AS19" s="173">
        <f t="shared" si="6"/>
        <v>2.6046855971487148</v>
      </c>
      <c r="AT19" s="173">
        <f t="shared" si="7"/>
        <v>2.6095014985513636</v>
      </c>
      <c r="AU19" s="173">
        <f t="shared" si="8"/>
        <v>2.7112086272759806</v>
      </c>
      <c r="AV19" s="173">
        <f t="shared" si="9"/>
        <v>2.7652525431392174</v>
      </c>
      <c r="AW19" s="173">
        <f t="shared" si="10"/>
        <v>2.7168687748521547</v>
      </c>
      <c r="AX19" s="173">
        <f t="shared" si="11"/>
        <v>2.820650536152133</v>
      </c>
      <c r="AY19" s="173">
        <f t="shared" si="12"/>
        <v>2.8859441231587892</v>
      </c>
      <c r="AZ19" s="173">
        <f t="shared" si="13"/>
        <v>2.8985776524899225</v>
      </c>
      <c r="BA19" s="156">
        <f t="shared" si="17"/>
        <v>2.8611241981154327</v>
      </c>
      <c r="BB19" s="173">
        <f t="shared" si="18"/>
        <v>2.7995943342810876</v>
      </c>
      <c r="BC19" s="61">
        <f t="shared" si="14"/>
        <v>-2.1505485107872507E-2</v>
      </c>
      <c r="BF19" s="105"/>
    </row>
    <row r="20" spans="1:58" ht="20.100000000000001" customHeight="1">
      <c r="A20" s="121" t="s">
        <v>84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:P20" si="22">SUM(O7:O9)</f>
        <v>747401.82999999961</v>
      </c>
      <c r="P20" s="154">
        <f t="shared" si="22"/>
        <v>763147.77999999945</v>
      </c>
      <c r="Q20" s="154">
        <f t="shared" si="21"/>
        <v>820060.10000000033</v>
      </c>
      <c r="R20" s="61">
        <f>IF(Q20="","",(Q20-P20)/P20)</f>
        <v>7.4575752549527072E-2</v>
      </c>
      <c r="T20" s="109" t="s">
        <v>84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217074.01400000032</v>
      </c>
      <c r="AJ20" s="119">
        <f>IF(AJ9="","",SUM(AJ7:AJ9))</f>
        <v>217074.10800000009</v>
      </c>
      <c r="AK20" s="61">
        <f t="shared" si="16"/>
        <v>4.3303202463950192E-7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2.8444558143116194</v>
      </c>
      <c r="BB20" s="156">
        <f t="shared" si="18"/>
        <v>2.6470512100271675</v>
      </c>
      <c r="BC20" s="61">
        <f t="shared" si="14"/>
        <v>-6.9399778787643224E-2</v>
      </c>
      <c r="BF20" s="105"/>
    </row>
    <row r="21" spans="1:58" ht="20.100000000000001" customHeight="1">
      <c r="A21" s="121" t="s">
        <v>85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:P21" si="26">SUM(O10:O12)</f>
        <v>832278.08000000007</v>
      </c>
      <c r="P21" s="154">
        <f t="shared" si="26"/>
        <v>904806.05</v>
      </c>
      <c r="Q21" s="154">
        <f>IF(Q13="","",SUM(Q10:Q12))</f>
        <v>886151.49000000022</v>
      </c>
      <c r="R21" s="52">
        <f t="shared" ref="R21:R23" si="27">IF(Q21="","",(Q21-P21)/P21)</f>
        <v>-2.0617191938537349E-2</v>
      </c>
      <c r="T21" s="109" t="s">
        <v>85</v>
      </c>
      <c r="U21" s="117">
        <f t="shared" ref="U21:AI21" si="28">SUM(U10:U12)</f>
        <v>139067.76800000004</v>
      </c>
      <c r="V21" s="154">
        <f t="shared" si="28"/>
        <v>148853.359</v>
      </c>
      <c r="W21" s="154">
        <f t="shared" si="28"/>
        <v>154274.67400000006</v>
      </c>
      <c r="X21" s="154">
        <f t="shared" si="28"/>
        <v>163160.30300000007</v>
      </c>
      <c r="Y21" s="154">
        <f t="shared" si="28"/>
        <v>160986.291</v>
      </c>
      <c r="Z21" s="154">
        <f t="shared" si="28"/>
        <v>173530.01899999991</v>
      </c>
      <c r="AA21" s="154">
        <f t="shared" si="28"/>
        <v>163064.24500000002</v>
      </c>
      <c r="AB21" s="154">
        <f t="shared" si="28"/>
        <v>184238.13600000006</v>
      </c>
      <c r="AC21" s="154">
        <f t="shared" si="28"/>
        <v>191848.58100000001</v>
      </c>
      <c r="AD21" s="154">
        <f t="shared" si="28"/>
        <v>185481.71500000003</v>
      </c>
      <c r="AE21" s="154">
        <f t="shared" si="28"/>
        <v>184152.50399999987</v>
      </c>
      <c r="AF21" s="154">
        <f t="shared" si="28"/>
        <v>229727.8189999999</v>
      </c>
      <c r="AG21" s="154">
        <f t="shared" si="28"/>
        <v>219493.56100000002</v>
      </c>
      <c r="AH21" s="154">
        <f t="shared" ref="AH21" si="29">SUM(AH10:AH12)</f>
        <v>236814.40700000006</v>
      </c>
      <c r="AI21" s="154">
        <f t="shared" si="28"/>
        <v>239303.40399999983</v>
      </c>
      <c r="AJ21" s="119">
        <f>IF(AJ12="","",SUM(AJ10:AJ12))</f>
        <v>236226.06400000013</v>
      </c>
      <c r="AK21" s="52">
        <f t="shared" si="16"/>
        <v>-1.2859574701242894E-2</v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2.6448033144782777</v>
      </c>
      <c r="BB21" s="157">
        <f t="shared" si="18"/>
        <v>2.665752601736302</v>
      </c>
      <c r="BC21" s="52">
        <f t="shared" si="14"/>
        <v>7.920924457158314E-3</v>
      </c>
      <c r="BF21" s="105"/>
    </row>
    <row r="22" spans="1:58" ht="20.100000000000001" customHeight="1">
      <c r="A22" s="121" t="s">
        <v>86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:P22" si="31">SUM(O13:O15)</f>
        <v>830495.60000000009</v>
      </c>
      <c r="P22" s="154">
        <f t="shared" si="31"/>
        <v>849964.87999999977</v>
      </c>
      <c r="Q22" s="154">
        <f>IF(Q15="","",SUM(Q13:Q15))</f>
        <v>878543.04999999981</v>
      </c>
      <c r="R22" s="52">
        <f t="shared" si="27"/>
        <v>3.3622765684153975E-2</v>
      </c>
      <c r="T22" s="109" t="s">
        <v>86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239754.59399999981</v>
      </c>
      <c r="AJ22" s="119">
        <f>IF(AJ15="","",SUM(AJ13:AJ15))</f>
        <v>241804.16000000009</v>
      </c>
      <c r="AK22" s="52">
        <f t="shared" si="16"/>
        <v>8.5485994900280585E-3</v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2.8207588294706936</v>
      </c>
      <c r="BB22" s="157">
        <f t="shared" si="18"/>
        <v>2.752331374085768</v>
      </c>
      <c r="BC22" s="52">
        <f t="shared" si="14"/>
        <v>-2.4258527411138427E-2</v>
      </c>
      <c r="BF22" s="105"/>
    </row>
    <row r="23" spans="1:58" ht="20.100000000000001" customHeight="1" thickBot="1">
      <c r="A23" s="122" t="s">
        <v>87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:P23" si="35">SUM(O16:O18)</f>
        <v>779776.2899999998</v>
      </c>
      <c r="P23" s="155">
        <f t="shared" si="35"/>
        <v>851433.14000000095</v>
      </c>
      <c r="Q23" s="155">
        <f>IF(Q18="","",(SUM(Q16:Q18)))</f>
        <v>821133.35000000068</v>
      </c>
      <c r="R23" s="55">
        <f t="shared" si="27"/>
        <v>-3.5586810727146742E-2</v>
      </c>
      <c r="T23" s="110" t="s">
        <v>87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267881.39900000009</v>
      </c>
      <c r="AJ23" s="123">
        <f>IF(AJ18="","",SUM(AJ16:AJ18))</f>
        <v>258406.14000000013</v>
      </c>
      <c r="AK23" s="55">
        <f t="shared" si="16"/>
        <v>-3.5371097192156885E-2</v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si="38"/>
        <v>3.126856652694582</v>
      </c>
      <c r="BA23" s="158">
        <f t="shared" si="38"/>
        <v>3.146241159934176</v>
      </c>
      <c r="BB23" s="158">
        <f t="shared" si="18"/>
        <v>3.1469448902544261</v>
      </c>
      <c r="BC23" s="55">
        <f t="shared" si="14"/>
        <v>2.2367335638851546E-4</v>
      </c>
      <c r="BF23" s="105"/>
    </row>
    <row r="24" spans="1:58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>
      <c r="R25" s="107" t="s">
        <v>1</v>
      </c>
      <c r="AK25" s="286">
        <v>1000</v>
      </c>
      <c r="BC25" s="286" t="s">
        <v>46</v>
      </c>
      <c r="BF25" s="105"/>
    </row>
    <row r="26" spans="1:58" ht="20.100000000000001" customHeight="1">
      <c r="A26" s="439" t="s">
        <v>2</v>
      </c>
      <c r="B26" s="441" t="s">
        <v>71</v>
      </c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7" t="s">
        <v>139</v>
      </c>
      <c r="T26" s="442" t="s">
        <v>3</v>
      </c>
      <c r="U26" s="434" t="s">
        <v>71</v>
      </c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6"/>
      <c r="AK26" s="437" t="s">
        <v>139</v>
      </c>
      <c r="AM26" s="434" t="s">
        <v>71</v>
      </c>
      <c r="AN26" s="435"/>
      <c r="AO26" s="435"/>
      <c r="AP26" s="435"/>
      <c r="AQ26" s="435"/>
      <c r="AR26" s="435"/>
      <c r="AS26" s="435"/>
      <c r="AT26" s="435"/>
      <c r="AU26" s="435"/>
      <c r="AV26" s="435"/>
      <c r="AW26" s="435"/>
      <c r="AX26" s="435"/>
      <c r="AY26" s="435"/>
      <c r="AZ26" s="435"/>
      <c r="BA26" s="435"/>
      <c r="BB26" s="436"/>
      <c r="BC26" s="437" t="str">
        <f>AK26</f>
        <v>D       2025/2024</v>
      </c>
      <c r="BF26" s="105"/>
    </row>
    <row r="27" spans="1:58" ht="20.100000000000001" customHeight="1" thickBot="1">
      <c r="A27" s="440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2">
        <v>2020</v>
      </c>
      <c r="M27" s="262">
        <v>2021</v>
      </c>
      <c r="N27" s="262">
        <v>2022</v>
      </c>
      <c r="O27" s="262">
        <v>2023</v>
      </c>
      <c r="P27" s="262">
        <v>2024</v>
      </c>
      <c r="Q27" s="262">
        <v>2025</v>
      </c>
      <c r="R27" s="438"/>
      <c r="T27" s="443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438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438"/>
      <c r="BF27" s="105"/>
    </row>
    <row r="28" spans="1:58" ht="3" customHeight="1" thickBot="1">
      <c r="A28" s="288" t="s">
        <v>88</v>
      </c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9"/>
      <c r="T28" s="288"/>
      <c r="U28" s="290">
        <v>2010</v>
      </c>
      <c r="V28" s="290">
        <v>2011</v>
      </c>
      <c r="W28" s="290">
        <v>2012</v>
      </c>
      <c r="X28" s="290"/>
      <c r="Y28" s="290"/>
      <c r="Z28" s="290"/>
      <c r="AA28" s="290"/>
      <c r="AB28" s="290"/>
      <c r="AC28" s="287"/>
      <c r="AD28" s="287"/>
      <c r="AE28" s="287"/>
      <c r="AF28" s="287"/>
      <c r="AG28" s="287"/>
      <c r="AH28" s="287"/>
      <c r="AI28" s="287"/>
      <c r="AJ28" s="290"/>
      <c r="AK28" s="291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89"/>
      <c r="BF28" s="105"/>
    </row>
    <row r="29" spans="1:58" ht="20.100000000000001" customHeight="1">
      <c r="A29" s="120" t="s">
        <v>72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99971.11000000003</v>
      </c>
      <c r="Q29" s="153">
        <v>113553.34999999995</v>
      </c>
      <c r="R29" s="61">
        <f>IF(Q29="","",(Q29-P29)/P29)</f>
        <v>0.13586165043080861</v>
      </c>
      <c r="T29" s="109" t="s">
        <v>72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29052.252000000044</v>
      </c>
      <c r="AJ29" s="112">
        <v>30523.398000000034</v>
      </c>
      <c r="AK29" s="61">
        <f>(AJ29-AI29)/AI29</f>
        <v>5.0637933334737269E-2</v>
      </c>
      <c r="AM29" s="197">
        <f t="shared" ref="AM29:AM38" si="39">(U29/B29)*10</f>
        <v>2.7191842704023532</v>
      </c>
      <c r="AN29" s="156">
        <f t="shared" ref="AN29:AN38" si="40">(V29/C29)*10</f>
        <v>2.7800309700828514</v>
      </c>
      <c r="AO29" s="156">
        <f t="shared" ref="AO29:AO38" si="41">(W29/D29)*10</f>
        <v>1.9785027216642543</v>
      </c>
      <c r="AP29" s="156">
        <f t="shared" ref="AP29:AP38" si="42">(X29/E29)*10</f>
        <v>2.1318199900464254</v>
      </c>
      <c r="AQ29" s="156">
        <f t="shared" ref="AQ29:AQ38" si="43">(Y29/F29)*10</f>
        <v>2.8836241613634588</v>
      </c>
      <c r="AR29" s="156">
        <f t="shared" ref="AR29:AR38" si="44">(Z29/G29)*10</f>
        <v>2.8113968285340656</v>
      </c>
      <c r="AS29" s="156">
        <f t="shared" ref="AS29:AS38" si="45">(AA29/H29)*10</f>
        <v>2.849648832409958</v>
      </c>
      <c r="AT29" s="156">
        <f t="shared" ref="AT29:AT38" si="46">(AB29/I29)*10</f>
        <v>2.7402501496381166</v>
      </c>
      <c r="AU29" s="156">
        <f t="shared" ref="AU29:AU38" si="47">(AC29/J29)*10</f>
        <v>2.5088253749107055</v>
      </c>
      <c r="AV29" s="156">
        <f t="shared" ref="AV29:AV38" si="48">(AD29/K29)*10</f>
        <v>2.713367743379365</v>
      </c>
      <c r="AW29" s="156">
        <f t="shared" ref="AW29:AW38" si="49">(AE29/L29)*10</f>
        <v>2.7634057686437541</v>
      </c>
      <c r="AX29" s="156">
        <f t="shared" ref="AX29:AX38" si="50">(AF29/M29)*10</f>
        <v>2.8185167159702846</v>
      </c>
      <c r="AY29" s="156">
        <f t="shared" ref="AY29:AY38" si="51">(AG29/N29)*10</f>
        <v>2.7810398942869212</v>
      </c>
      <c r="AZ29" s="156">
        <f t="shared" ref="AZ29:BB38" si="52">(AH29/O29)*10</f>
        <v>2.8049428744170504</v>
      </c>
      <c r="BA29" s="156">
        <f t="shared" si="52"/>
        <v>2.9060647621097768</v>
      </c>
      <c r="BB29" s="156">
        <f t="shared" si="52"/>
        <v>2.6880226783269756</v>
      </c>
      <c r="BC29" s="61">
        <f t="shared" ref="BC29:BC42" si="53">IF(BB29="","",(BB29-BA29)/BA29)</f>
        <v>-7.5030015375329981E-2</v>
      </c>
      <c r="BF29" s="105"/>
    </row>
    <row r="30" spans="1:58" ht="20.100000000000001" customHeight="1">
      <c r="A30" s="121" t="s">
        <v>73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116909.72999999986</v>
      </c>
      <c r="Q30" s="154">
        <v>130686.72000000003</v>
      </c>
      <c r="R30" s="52">
        <f t="shared" ref="R30:R45" si="54">IF(Q30="","",(Q30-P30)/P30)</f>
        <v>0.11784297166711599</v>
      </c>
      <c r="T30" s="109" t="s">
        <v>73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32092.275999999991</v>
      </c>
      <c r="AJ30" s="119">
        <v>32076.341999999986</v>
      </c>
      <c r="AK30" s="52">
        <f>IF(AJ30="","",(AJ30-AI30)/AI30)</f>
        <v>-4.965057635676805E-4</v>
      </c>
      <c r="AM30" s="198">
        <f t="shared" si="39"/>
        <v>2.7879398375187985</v>
      </c>
      <c r="AN30" s="157">
        <f t="shared" si="40"/>
        <v>2.0427271510143492</v>
      </c>
      <c r="AO30" s="157">
        <f t="shared" si="41"/>
        <v>2.0896835533292704</v>
      </c>
      <c r="AP30" s="157">
        <f t="shared" si="42"/>
        <v>1.9668833753855519</v>
      </c>
      <c r="AQ30" s="157">
        <f t="shared" si="43"/>
        <v>2.7208012815111413</v>
      </c>
      <c r="AR30" s="157">
        <f t="shared" si="44"/>
        <v>2.8186535496385967</v>
      </c>
      <c r="AS30" s="157">
        <f t="shared" si="45"/>
        <v>2.5500559099287456</v>
      </c>
      <c r="AT30" s="157">
        <f t="shared" si="46"/>
        <v>2.5589202711163801</v>
      </c>
      <c r="AU30" s="157">
        <f t="shared" si="47"/>
        <v>2.135369876877645</v>
      </c>
      <c r="AV30" s="157">
        <f t="shared" si="48"/>
        <v>2.795967218099392</v>
      </c>
      <c r="AW30" s="157">
        <f t="shared" si="49"/>
        <v>2.5867100565456687</v>
      </c>
      <c r="AX30" s="157">
        <f t="shared" si="50"/>
        <v>2.702163825618805</v>
      </c>
      <c r="AY30" s="157">
        <f t="shared" si="51"/>
        <v>2.8538574514087225</v>
      </c>
      <c r="AZ30" s="157">
        <f t="shared" si="52"/>
        <v>2.8045980686445504</v>
      </c>
      <c r="BA30" s="157">
        <f t="shared" si="52"/>
        <v>2.7450474823609659</v>
      </c>
      <c r="BB30" s="157">
        <f t="shared" si="52"/>
        <v>2.4544454096024433</v>
      </c>
      <c r="BC30" s="52">
        <f t="shared" si="53"/>
        <v>-0.10586413336230562</v>
      </c>
      <c r="BF30" s="105"/>
    </row>
    <row r="31" spans="1:58" ht="20.100000000000001" customHeight="1">
      <c r="A31" s="121" t="s">
        <v>74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135113.55999999988</v>
      </c>
      <c r="Q31" s="154">
        <v>138721.73000000001</v>
      </c>
      <c r="R31" s="52">
        <f t="shared" si="54"/>
        <v>2.6704721569027805E-2</v>
      </c>
      <c r="T31" s="109" t="s">
        <v>74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34052.204000000012</v>
      </c>
      <c r="AJ31" s="119">
        <v>34299.871999999981</v>
      </c>
      <c r="AK31" s="52">
        <f t="shared" ref="AK31:AK45" si="55">IF(AJ31="","",(AJ31-AI31)/AI31)</f>
        <v>7.2731856064285486E-3</v>
      </c>
      <c r="AM31" s="198">
        <f t="shared" si="39"/>
        <v>2.0964781146598703</v>
      </c>
      <c r="AN31" s="157">
        <f t="shared" si="40"/>
        <v>2.4308336581123937</v>
      </c>
      <c r="AO31" s="157">
        <f t="shared" si="41"/>
        <v>1.9152653234034593</v>
      </c>
      <c r="AP31" s="157">
        <f t="shared" si="42"/>
        <v>2.2929730300085991</v>
      </c>
      <c r="AQ31" s="157">
        <f t="shared" si="43"/>
        <v>2.7059927155303445</v>
      </c>
      <c r="AR31" s="157">
        <f t="shared" si="44"/>
        <v>2.7063088774745574</v>
      </c>
      <c r="AS31" s="157">
        <f t="shared" si="45"/>
        <v>2.0927770392969895</v>
      </c>
      <c r="AT31" s="157">
        <f t="shared" si="46"/>
        <v>2.8047938509619263</v>
      </c>
      <c r="AU31" s="157">
        <f t="shared" si="47"/>
        <v>2.691589892008329</v>
      </c>
      <c r="AV31" s="157">
        <f t="shared" si="48"/>
        <v>2.7142155595131729</v>
      </c>
      <c r="AW31" s="157">
        <f t="shared" si="49"/>
        <v>2.6248636127218381</v>
      </c>
      <c r="AX31" s="157">
        <f t="shared" si="50"/>
        <v>2.6944911272557897</v>
      </c>
      <c r="AY31" s="157">
        <f t="shared" si="51"/>
        <v>2.8176742788291529</v>
      </c>
      <c r="AZ31" s="157">
        <f t="shared" si="52"/>
        <v>2.7981723780518082</v>
      </c>
      <c r="BA31" s="157">
        <f t="shared" si="52"/>
        <v>2.5202654715041217</v>
      </c>
      <c r="BB31" s="157">
        <f t="shared" si="52"/>
        <v>2.4725666267281974</v>
      </c>
      <c r="BC31" s="52">
        <f t="shared" si="53"/>
        <v>-1.892611921848739E-2</v>
      </c>
      <c r="BF31" s="105"/>
    </row>
    <row r="32" spans="1:58" ht="20.100000000000001" customHeight="1">
      <c r="A32" s="121" t="s">
        <v>75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147483.00000000015</v>
      </c>
      <c r="Q32" s="154">
        <v>146612.74999999988</v>
      </c>
      <c r="R32" s="52">
        <f t="shared" si="54"/>
        <v>-5.9006800783836851E-3</v>
      </c>
      <c r="T32" s="109" t="s">
        <v>75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35430.791999999979</v>
      </c>
      <c r="AJ32" s="119">
        <v>35349.999000000033</v>
      </c>
      <c r="AK32" s="52">
        <f t="shared" si="55"/>
        <v>-2.2803046570324184E-3</v>
      </c>
      <c r="AM32" s="198">
        <f t="shared" si="39"/>
        <v>2.2914270225780289</v>
      </c>
      <c r="AN32" s="157">
        <f t="shared" si="40"/>
        <v>1.9145717289185553</v>
      </c>
      <c r="AO32" s="157">
        <f t="shared" si="41"/>
        <v>2.1035922277296368</v>
      </c>
      <c r="AP32" s="157">
        <f t="shared" si="42"/>
        <v>2.004869476200021</v>
      </c>
      <c r="AQ32" s="157">
        <f t="shared" si="43"/>
        <v>2.7051742263548508</v>
      </c>
      <c r="AR32" s="157">
        <f t="shared" si="44"/>
        <v>2.7930772105810764</v>
      </c>
      <c r="AS32" s="157">
        <f t="shared" si="45"/>
        <v>2.0109938298336294</v>
      </c>
      <c r="AT32" s="157">
        <f t="shared" si="46"/>
        <v>2.3678384891138591</v>
      </c>
      <c r="AU32" s="157">
        <f t="shared" si="47"/>
        <v>2.2640842936783332</v>
      </c>
      <c r="AV32" s="157">
        <f t="shared" si="48"/>
        <v>2.578341806144997</v>
      </c>
      <c r="AW32" s="157">
        <f t="shared" si="49"/>
        <v>2.6090495071464521</v>
      </c>
      <c r="AX32" s="157">
        <f t="shared" si="50"/>
        <v>2.6516092544009791</v>
      </c>
      <c r="AY32" s="157">
        <f t="shared" si="51"/>
        <v>2.6528187763991968</v>
      </c>
      <c r="AZ32" s="157">
        <f t="shared" si="52"/>
        <v>2.6880382267319995</v>
      </c>
      <c r="BA32" s="157">
        <f t="shared" si="52"/>
        <v>2.4023644759056939</v>
      </c>
      <c r="BB32" s="157">
        <f t="shared" si="52"/>
        <v>2.4111135627699545</v>
      </c>
      <c r="BC32" s="52">
        <f t="shared" si="53"/>
        <v>3.6418649010209634E-3</v>
      </c>
      <c r="BF32" s="105"/>
    </row>
    <row r="33" spans="1:58" ht="20.100000000000001" customHeight="1">
      <c r="A33" s="121" t="s">
        <v>76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152707.30999999988</v>
      </c>
      <c r="Q33" s="154">
        <v>149186.7000000001</v>
      </c>
      <c r="R33" s="52">
        <f t="shared" si="54"/>
        <v>-2.3054626527045659E-2</v>
      </c>
      <c r="T33" s="109" t="s">
        <v>76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36279.495000000017</v>
      </c>
      <c r="AJ33" s="119">
        <v>37899.821000000018</v>
      </c>
      <c r="AK33" s="52">
        <f t="shared" si="55"/>
        <v>4.4662308557492328E-2</v>
      </c>
      <c r="AM33" s="198">
        <f t="shared" si="39"/>
        <v>2.4552842575993914</v>
      </c>
      <c r="AN33" s="157">
        <f t="shared" si="40"/>
        <v>2.2012427902355096</v>
      </c>
      <c r="AO33" s="157">
        <f t="shared" si="41"/>
        <v>1.8923654382954234</v>
      </c>
      <c r="AP33" s="157">
        <f t="shared" si="42"/>
        <v>2.3594416740317734</v>
      </c>
      <c r="AQ33" s="157">
        <f t="shared" si="43"/>
        <v>2.6818729356906932</v>
      </c>
      <c r="AR33" s="157">
        <f t="shared" si="44"/>
        <v>2.7474026310017368</v>
      </c>
      <c r="AS33" s="157">
        <f t="shared" si="45"/>
        <v>2.3909894211379137</v>
      </c>
      <c r="AT33" s="157">
        <f t="shared" si="46"/>
        <v>2.6441904855347453</v>
      </c>
      <c r="AU33" s="157">
        <f t="shared" si="47"/>
        <v>2.4025006171809284</v>
      </c>
      <c r="AV33" s="157">
        <f t="shared" si="48"/>
        <v>2.5432874794546838</v>
      </c>
      <c r="AW33" s="157">
        <f t="shared" si="49"/>
        <v>2.5567507968930014</v>
      </c>
      <c r="AX33" s="157">
        <f t="shared" si="50"/>
        <v>2.7072195800906469</v>
      </c>
      <c r="AY33" s="157">
        <f t="shared" si="51"/>
        <v>2.6754694876637215</v>
      </c>
      <c r="AZ33" s="157">
        <f t="shared" si="52"/>
        <v>2.6889600884413358</v>
      </c>
      <c r="BA33" s="157">
        <f t="shared" si="52"/>
        <v>2.3757536558007635</v>
      </c>
      <c r="BB33" s="157">
        <f t="shared" si="52"/>
        <v>2.5404289390408117</v>
      </c>
      <c r="BC33" s="52">
        <f t="shared" si="53"/>
        <v>6.9314965732229214E-2</v>
      </c>
      <c r="BF33" s="105"/>
    </row>
    <row r="34" spans="1:58" ht="20.100000000000001" customHeight="1">
      <c r="A34" s="121" t="s">
        <v>77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136448.87999999998</v>
      </c>
      <c r="Q34" s="154">
        <v>132271.41000000012</v>
      </c>
      <c r="R34" s="52">
        <f t="shared" si="54"/>
        <v>-3.0615641550153117E-2</v>
      </c>
      <c r="T34" s="109" t="s">
        <v>77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32505.954999999998</v>
      </c>
      <c r="AJ34" s="119">
        <v>33403.918999999973</v>
      </c>
      <c r="AK34" s="52">
        <f t="shared" si="55"/>
        <v>2.7624599861778388E-2</v>
      </c>
      <c r="AM34" s="198">
        <f t="shared" si="39"/>
        <v>2.1020165625234823</v>
      </c>
      <c r="AN34" s="157">
        <f t="shared" si="40"/>
        <v>1.7740098041642658</v>
      </c>
      <c r="AO34" s="157">
        <f t="shared" si="41"/>
        <v>2.354680177351006</v>
      </c>
      <c r="AP34" s="157">
        <f t="shared" si="42"/>
        <v>1.9712545810595916</v>
      </c>
      <c r="AQ34" s="157">
        <f t="shared" si="43"/>
        <v>2.5708010782503732</v>
      </c>
      <c r="AR34" s="157">
        <f t="shared" si="44"/>
        <v>2.691606613908089</v>
      </c>
      <c r="AS34" s="157">
        <f t="shared" si="45"/>
        <v>2.5245321454200687</v>
      </c>
      <c r="AT34" s="157">
        <f t="shared" si="46"/>
        <v>2.3212555829506831</v>
      </c>
      <c r="AU34" s="157">
        <f t="shared" si="47"/>
        <v>2.4196352167128494</v>
      </c>
      <c r="AV34" s="157">
        <f t="shared" si="48"/>
        <v>2.6077093653063175</v>
      </c>
      <c r="AW34" s="157">
        <f t="shared" si="49"/>
        <v>2.6111078111666934</v>
      </c>
      <c r="AX34" s="157">
        <f t="shared" si="50"/>
        <v>2.7174495870537294</v>
      </c>
      <c r="AY34" s="157">
        <f t="shared" si="51"/>
        <v>2.6468771860293314</v>
      </c>
      <c r="AZ34" s="157">
        <f t="shared" si="52"/>
        <v>2.6921494721951751</v>
      </c>
      <c r="BA34" s="157">
        <f t="shared" si="52"/>
        <v>2.3822808219459186</v>
      </c>
      <c r="BB34" s="157">
        <f t="shared" ref="BB34:BB37" si="56">(AJ34/Q34)*10</f>
        <v>2.5254073423727732</v>
      </c>
      <c r="BC34" s="52">
        <f t="shared" ref="BC34:BC37" si="57">IF(BB34="","",(BB34-BA34)/BA34)</f>
        <v>6.0079617444069644E-2</v>
      </c>
      <c r="BF34" s="105"/>
    </row>
    <row r="35" spans="1:58" ht="20.100000000000001" customHeight="1">
      <c r="A35" s="121" t="s">
        <v>78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131488.36999999994</v>
      </c>
      <c r="Q35" s="154">
        <v>120234.07000000007</v>
      </c>
      <c r="R35" s="52">
        <f t="shared" si="54"/>
        <v>-8.5591600230498541E-2</v>
      </c>
      <c r="T35" s="109" t="s">
        <v>78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33866.552999999985</v>
      </c>
      <c r="AJ35" s="119">
        <v>33349.91800000002</v>
      </c>
      <c r="AK35" s="52">
        <f t="shared" si="55"/>
        <v>-1.5255021672857166E-2</v>
      </c>
      <c r="AM35" s="198">
        <f t="shared" si="39"/>
        <v>2.5730718413288924</v>
      </c>
      <c r="AN35" s="157">
        <f t="shared" si="40"/>
        <v>2.1152117341675951</v>
      </c>
      <c r="AO35" s="157">
        <f t="shared" si="41"/>
        <v>2.0786182429808124</v>
      </c>
      <c r="AP35" s="157">
        <f t="shared" si="42"/>
        <v>2.2082312689324564</v>
      </c>
      <c r="AQ35" s="157">
        <f t="shared" si="43"/>
        <v>2.8364029516511247</v>
      </c>
      <c r="AR35" s="157">
        <f t="shared" si="44"/>
        <v>2.9159914494554884</v>
      </c>
      <c r="AS35" s="157">
        <f t="shared" si="45"/>
        <v>2.6482236092860245</v>
      </c>
      <c r="AT35" s="157">
        <f t="shared" si="46"/>
        <v>2.4414298807413699</v>
      </c>
      <c r="AU35" s="157">
        <f t="shared" si="47"/>
        <v>2.5776024338708856</v>
      </c>
      <c r="AV35" s="157">
        <f t="shared" si="48"/>
        <v>2.962909422884465</v>
      </c>
      <c r="AW35" s="157">
        <f t="shared" si="49"/>
        <v>2.6702840031607016</v>
      </c>
      <c r="AX35" s="157">
        <f t="shared" si="50"/>
        <v>2.9177581046988688</v>
      </c>
      <c r="AY35" s="157">
        <f t="shared" si="51"/>
        <v>2.6024694558995529</v>
      </c>
      <c r="AZ35" s="157">
        <f t="shared" si="52"/>
        <v>2.6894941599719639</v>
      </c>
      <c r="BA35" s="157">
        <f t="shared" si="52"/>
        <v>2.5756310615151747</v>
      </c>
      <c r="BB35" s="157">
        <f t="shared" si="56"/>
        <v>2.7737494039750965</v>
      </c>
      <c r="BC35" s="52">
        <f t="shared" si="57"/>
        <v>7.692031107257033E-2</v>
      </c>
      <c r="BF35" s="105"/>
    </row>
    <row r="36" spans="1:58" ht="20.100000000000001" customHeight="1">
      <c r="A36" s="121" t="s">
        <v>79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102661.2199999999</v>
      </c>
      <c r="Q36" s="154">
        <v>83492.899999999951</v>
      </c>
      <c r="R36" s="52">
        <f t="shared" si="54"/>
        <v>-0.18671432114288108</v>
      </c>
      <c r="T36" s="109" t="s">
        <v>79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25359.500000000025</v>
      </c>
      <c r="AJ36" s="119">
        <v>23129.517999999982</v>
      </c>
      <c r="AK36" s="52">
        <f t="shared" si="55"/>
        <v>-8.7934777893887553E-2</v>
      </c>
      <c r="AM36" s="198">
        <f t="shared" si="39"/>
        <v>2.596858038930463</v>
      </c>
      <c r="AN36" s="157">
        <f t="shared" si="40"/>
        <v>2.5390380338304137</v>
      </c>
      <c r="AO36" s="157">
        <f t="shared" si="41"/>
        <v>2.4369051446930676</v>
      </c>
      <c r="AP36" s="157">
        <f t="shared" si="42"/>
        <v>3.0047628823362675</v>
      </c>
      <c r="AQ36" s="157">
        <f t="shared" si="43"/>
        <v>2.8217482283915563</v>
      </c>
      <c r="AR36" s="157">
        <f t="shared" si="44"/>
        <v>3.0548593316653818</v>
      </c>
      <c r="AS36" s="157">
        <f t="shared" si="45"/>
        <v>2.4088946240090925</v>
      </c>
      <c r="AT36" s="157">
        <f t="shared" si="46"/>
        <v>2.4788911781300693</v>
      </c>
      <c r="AU36" s="157">
        <f t="shared" si="47"/>
        <v>2.6460630977752024</v>
      </c>
      <c r="AV36" s="157">
        <f t="shared" si="48"/>
        <v>2.7962553403787336</v>
      </c>
      <c r="AW36" s="157">
        <f t="shared" si="49"/>
        <v>2.8847610738564002</v>
      </c>
      <c r="AX36" s="157">
        <f t="shared" si="50"/>
        <v>2.8576564297455391</v>
      </c>
      <c r="AY36" s="157">
        <f t="shared" si="51"/>
        <v>2.6836987129770478</v>
      </c>
      <c r="AZ36" s="157">
        <f t="shared" si="52"/>
        <v>2.7439739186098122</v>
      </c>
      <c r="BA36" s="157">
        <f t="shared" si="52"/>
        <v>2.4702122184014614</v>
      </c>
      <c r="BB36" s="157">
        <f t="shared" si="56"/>
        <v>2.770237708835122</v>
      </c>
      <c r="BC36" s="52">
        <f t="shared" si="57"/>
        <v>0.12145737447117594</v>
      </c>
      <c r="BF36" s="105"/>
    </row>
    <row r="37" spans="1:58" ht="20.100000000000001" customHeight="1">
      <c r="A37" s="121" t="s">
        <v>80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108156.83999999992</v>
      </c>
      <c r="Q37" s="154">
        <v>126329.2999999998</v>
      </c>
      <c r="R37" s="52">
        <f t="shared" si="54"/>
        <v>0.16801951684239191</v>
      </c>
      <c r="T37" s="109" t="s">
        <v>80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33978.916999999987</v>
      </c>
      <c r="AJ37" s="119">
        <v>36774.133000000009</v>
      </c>
      <c r="AK37" s="52">
        <f t="shared" si="55"/>
        <v>8.2263245765014328E-2</v>
      </c>
      <c r="AM37" s="198">
        <f t="shared" si="39"/>
        <v>2.6609147163514684</v>
      </c>
      <c r="AN37" s="157">
        <f t="shared" si="40"/>
        <v>2.4477706740286518</v>
      </c>
      <c r="AO37" s="157">
        <f t="shared" si="41"/>
        <v>2.1417496349682335</v>
      </c>
      <c r="AP37" s="157">
        <f t="shared" si="42"/>
        <v>2.5106144445623939</v>
      </c>
      <c r="AQ37" s="157">
        <f t="shared" si="43"/>
        <v>3.1842521435822113</v>
      </c>
      <c r="AR37" s="157">
        <f t="shared" si="44"/>
        <v>3.3649454435831103</v>
      </c>
      <c r="AS37" s="157">
        <f t="shared" si="45"/>
        <v>2.7034880868546924</v>
      </c>
      <c r="AT37" s="157">
        <f t="shared" si="46"/>
        <v>2.6358170139749189</v>
      </c>
      <c r="AU37" s="157">
        <f t="shared" si="47"/>
        <v>3.1656773651131371</v>
      </c>
      <c r="AV37" s="157">
        <f t="shared" si="48"/>
        <v>3.2745226936823624</v>
      </c>
      <c r="AW37" s="157">
        <f t="shared" si="49"/>
        <v>2.8372562827357921</v>
      </c>
      <c r="AX37" s="157">
        <f t="shared" si="50"/>
        <v>3.0130879305787333</v>
      </c>
      <c r="AY37" s="157">
        <f t="shared" si="51"/>
        <v>3.0865473679962045</v>
      </c>
      <c r="AZ37" s="157">
        <f t="shared" si="52"/>
        <v>2.9345794973729062</v>
      </c>
      <c r="BA37" s="157">
        <f t="shared" si="52"/>
        <v>3.1416336682913455</v>
      </c>
      <c r="BB37" s="157">
        <f t="shared" si="56"/>
        <v>2.9109741762204071</v>
      </c>
      <c r="BC37" s="52">
        <f t="shared" si="57"/>
        <v>-7.3420238138836927E-2</v>
      </c>
      <c r="BF37" s="105"/>
    </row>
    <row r="38" spans="1:58" ht="20.100000000000001" customHeight="1">
      <c r="A38" s="121" t="s">
        <v>81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138124.54999999993</v>
      </c>
      <c r="Q38" s="154">
        <v>133138.2900000001</v>
      </c>
      <c r="R38" s="52">
        <f t="shared" si="54"/>
        <v>-3.6099737519505674E-2</v>
      </c>
      <c r="T38" s="109" t="s">
        <v>81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44298.180000000044</v>
      </c>
      <c r="AJ38" s="119">
        <v>40165.111000000012</v>
      </c>
      <c r="AK38" s="52">
        <f t="shared" si="55"/>
        <v>-9.3301101760840471E-2</v>
      </c>
      <c r="AM38" s="198">
        <f t="shared" si="39"/>
        <v>3.2539314368583776</v>
      </c>
      <c r="AN38" s="157">
        <f t="shared" si="40"/>
        <v>3.1337083285605001</v>
      </c>
      <c r="AO38" s="157">
        <f t="shared" si="41"/>
        <v>2.2562326611474677</v>
      </c>
      <c r="AP38" s="157">
        <f t="shared" si="42"/>
        <v>3.3901116276712977</v>
      </c>
      <c r="AQ38" s="157">
        <f t="shared" si="43"/>
        <v>3.3140091652530894</v>
      </c>
      <c r="AR38" s="157">
        <f t="shared" si="44"/>
        <v>3.4292885910740196</v>
      </c>
      <c r="AS38" s="157">
        <f t="shared" si="45"/>
        <v>3.2799387414257781</v>
      </c>
      <c r="AT38" s="157">
        <f t="shared" si="46"/>
        <v>3.0212068642228891</v>
      </c>
      <c r="AU38" s="157">
        <f t="shared" si="47"/>
        <v>3.2532448061198354</v>
      </c>
      <c r="AV38" s="157">
        <f t="shared" si="48"/>
        <v>3.4008016340950329</v>
      </c>
      <c r="AW38" s="157">
        <f t="shared" si="49"/>
        <v>3.1623807399392989</v>
      </c>
      <c r="AX38" s="157">
        <f t="shared" si="50"/>
        <v>3.1617372629813776</v>
      </c>
      <c r="AY38" s="157">
        <f t="shared" si="51"/>
        <v>3.1696496791985505</v>
      </c>
      <c r="AZ38" s="157">
        <f t="shared" si="52"/>
        <v>3.1868024521878535</v>
      </c>
      <c r="BA38" s="157">
        <f t="shared" si="52"/>
        <v>3.2071185028295162</v>
      </c>
      <c r="BB38" s="157">
        <f t="shared" ref="BB38" si="58">(AJ38/Q38)*10</f>
        <v>3.0167963701501637</v>
      </c>
      <c r="BC38" s="52">
        <f t="shared" ref="BC38" si="59">IF(BB38="","",(BB38-BA38)/BA38)</f>
        <v>-5.9343654595687273E-2</v>
      </c>
      <c r="BF38" s="105"/>
    </row>
    <row r="39" spans="1:58" ht="20.100000000000001" customHeight="1">
      <c r="A39" s="121" t="s">
        <v>82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122992.66999999995</v>
      </c>
      <c r="Q39" s="154">
        <v>116630.61000000012</v>
      </c>
      <c r="R39" s="52">
        <f t="shared" si="54"/>
        <v>-5.1727147642211847E-2</v>
      </c>
      <c r="T39" s="109" t="s">
        <v>82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39793.081000000013</v>
      </c>
      <c r="AJ39" s="119">
        <v>38107.339</v>
      </c>
      <c r="AK39" s="52">
        <f t="shared" si="55"/>
        <v>-4.2362691142211695E-2</v>
      </c>
      <c r="AM39" s="198">
        <f t="shared" ref="AM39:AN45" si="60">(U39/B39)*10</f>
        <v>3.2414904621629503</v>
      </c>
      <c r="AN39" s="157">
        <f t="shared" si="60"/>
        <v>2.5668080317411479</v>
      </c>
      <c r="AO39" s="157">
        <f t="shared" ref="AO39:BB41" si="61">IF(W39="","",(W39/D39)*10)</f>
        <v>3.1227660965473962</v>
      </c>
      <c r="AP39" s="157">
        <f t="shared" si="61"/>
        <v>3.2923693141074821</v>
      </c>
      <c r="AQ39" s="157">
        <f t="shared" si="61"/>
        <v>3.4202920027254784</v>
      </c>
      <c r="AR39" s="157">
        <f t="shared" si="61"/>
        <v>3.4483133730908344</v>
      </c>
      <c r="AS39" s="157">
        <f t="shared" si="61"/>
        <v>3.0834533940913951</v>
      </c>
      <c r="AT39" s="157">
        <f t="shared" si="61"/>
        <v>2.9683270442133765</v>
      </c>
      <c r="AU39" s="157">
        <f t="shared" si="61"/>
        <v>3.3181225695901304</v>
      </c>
      <c r="AV39" s="157">
        <f t="shared" si="61"/>
        <v>3.2080125021789963</v>
      </c>
      <c r="AW39" s="157">
        <f t="shared" si="61"/>
        <v>3.0872727608300847</v>
      </c>
      <c r="AX39" s="157">
        <f t="shared" si="61"/>
        <v>3.0523879633076105</v>
      </c>
      <c r="AY39" s="157">
        <f t="shared" si="61"/>
        <v>3.1715278243097793</v>
      </c>
      <c r="AZ39" s="157">
        <f t="shared" si="61"/>
        <v>3.2930088970002629</v>
      </c>
      <c r="BA39" s="157">
        <f t="shared" si="61"/>
        <v>3.2354026463528296</v>
      </c>
      <c r="BB39" s="157">
        <f t="shared" si="61"/>
        <v>3.2673531416838135</v>
      </c>
      <c r="BC39" s="52">
        <f t="shared" si="53"/>
        <v>9.8752763792787114E-3</v>
      </c>
      <c r="BF39" s="105"/>
    </row>
    <row r="40" spans="1:58" ht="20.100000000000001" customHeight="1" thickBot="1">
      <c r="A40" s="121" t="s">
        <v>83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98421.509999999864</v>
      </c>
      <c r="Q40" s="154">
        <v>92883.989999999918</v>
      </c>
      <c r="R40" s="52">
        <f t="shared" si="54"/>
        <v>-5.6263310733598311E-2</v>
      </c>
      <c r="T40" s="110" t="s">
        <v>83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29612.303999999993</v>
      </c>
      <c r="AJ40" s="119">
        <v>28665.772000000004</v>
      </c>
      <c r="AK40" s="52">
        <f t="shared" si="55"/>
        <v>-3.1964145714564747E-2</v>
      </c>
      <c r="AM40" s="198">
        <f t="shared" si="60"/>
        <v>2.3641849315690981</v>
      </c>
      <c r="AN40" s="157">
        <f t="shared" si="60"/>
        <v>2.3331363931299971</v>
      </c>
      <c r="AO40" s="157">
        <f t="shared" si="61"/>
        <v>1.8672394304510065</v>
      </c>
      <c r="AP40" s="157">
        <f t="shared" si="61"/>
        <v>3.0775081161693092</v>
      </c>
      <c r="AQ40" s="157">
        <f t="shared" si="61"/>
        <v>3.1734234355002373</v>
      </c>
      <c r="AR40" s="157">
        <f t="shared" si="61"/>
        <v>3.0922544640903604</v>
      </c>
      <c r="AS40" s="157">
        <f t="shared" si="61"/>
        <v>2.9933333802103839</v>
      </c>
      <c r="AT40" s="157">
        <f t="shared" si="61"/>
        <v>2.4409599211403106</v>
      </c>
      <c r="AU40" s="157">
        <f t="shared" si="61"/>
        <v>3.0553693343062638</v>
      </c>
      <c r="AV40" s="157">
        <f t="shared" si="61"/>
        <v>2.9890526462560034</v>
      </c>
      <c r="AW40" s="157">
        <f t="shared" si="61"/>
        <v>3.0440906927318663</v>
      </c>
      <c r="AX40" s="157">
        <f t="shared" si="61"/>
        <v>2.8814276072156284</v>
      </c>
      <c r="AY40" s="157">
        <f t="shared" si="61"/>
        <v>2.9726921513406346</v>
      </c>
      <c r="AZ40" s="157">
        <f t="shared" si="61"/>
        <v>2.9321947483873201</v>
      </c>
      <c r="BA40" s="157">
        <f t="shared" si="61"/>
        <v>3.0087227883416983</v>
      </c>
      <c r="BB40" s="157">
        <f t="shared" si="61"/>
        <v>3.0861908494671719</v>
      </c>
      <c r="BC40" s="52">
        <f t="shared" si="53"/>
        <v>2.5747822772390183E-2</v>
      </c>
      <c r="BF40" s="105"/>
    </row>
    <row r="41" spans="1:58" ht="20.100000000000001" customHeight="1" thickBot="1">
      <c r="A41" s="35" t="str">
        <f>A19</f>
        <v>jan-dez</v>
      </c>
      <c r="B41" s="167">
        <f>SUM(B29:B40)</f>
        <v>1496959.3399999999</v>
      </c>
      <c r="C41" s="168">
        <f t="shared" ref="C41:Q41" si="62">SUM(C29:C40)</f>
        <v>1681832.61</v>
      </c>
      <c r="D41" s="168">
        <f t="shared" si="62"/>
        <v>1866671.5499999996</v>
      </c>
      <c r="E41" s="168">
        <f t="shared" si="62"/>
        <v>1638051.7199999997</v>
      </c>
      <c r="F41" s="168">
        <f t="shared" si="62"/>
        <v>1384490.7399999998</v>
      </c>
      <c r="G41" s="168">
        <f t="shared" si="62"/>
        <v>1402522.0199999996</v>
      </c>
      <c r="H41" s="168">
        <f t="shared" si="62"/>
        <v>1646785.4400000002</v>
      </c>
      <c r="I41" s="168">
        <f t="shared" si="62"/>
        <v>1678629.5899999999</v>
      </c>
      <c r="J41" s="168">
        <f t="shared" si="62"/>
        <v>1681508.8599999999</v>
      </c>
      <c r="K41" s="168">
        <f t="shared" si="62"/>
        <v>1567969.7799999993</v>
      </c>
      <c r="L41" s="168">
        <f t="shared" si="62"/>
        <v>1411747.2599999993</v>
      </c>
      <c r="M41" s="168">
        <f t="shared" si="62"/>
        <v>1508727.3799999997</v>
      </c>
      <c r="N41" s="168">
        <f t="shared" si="62"/>
        <v>1468607.6599999997</v>
      </c>
      <c r="O41" s="168">
        <f t="shared" si="62"/>
        <v>1412752.0399999996</v>
      </c>
      <c r="P41" s="168">
        <f t="shared" si="62"/>
        <v>1490478.7499999991</v>
      </c>
      <c r="Q41" s="169">
        <f t="shared" si="62"/>
        <v>1483741.8199999998</v>
      </c>
      <c r="R41" s="61">
        <f t="shared" si="54"/>
        <v>-4.519977222083334E-3</v>
      </c>
      <c r="T41" s="109"/>
      <c r="U41" s="167">
        <f>SUM(U29:U40)</f>
        <v>386156.65199999994</v>
      </c>
      <c r="V41" s="168">
        <f t="shared" ref="V41:AJ41" si="63">SUM(V29:V40)</f>
        <v>390987.57200000004</v>
      </c>
      <c r="W41" s="168">
        <f t="shared" si="63"/>
        <v>406063.09400000004</v>
      </c>
      <c r="X41" s="168">
        <f t="shared" si="63"/>
        <v>407598.05399999983</v>
      </c>
      <c r="Y41" s="168">
        <f t="shared" si="63"/>
        <v>406953.16900000011</v>
      </c>
      <c r="Z41" s="168">
        <f t="shared" si="63"/>
        <v>421887.39099999977</v>
      </c>
      <c r="AA41" s="168">
        <f t="shared" si="63"/>
        <v>431264.80099999998</v>
      </c>
      <c r="AB41" s="168">
        <f t="shared" si="63"/>
        <v>442364.45199999999</v>
      </c>
      <c r="AC41" s="168">
        <f t="shared" si="63"/>
        <v>454202.09499999997</v>
      </c>
      <c r="AD41" s="168">
        <f t="shared" si="63"/>
        <v>454929.95199999993</v>
      </c>
      <c r="AE41" s="168">
        <f t="shared" si="63"/>
        <v>393954.14199999993</v>
      </c>
      <c r="AF41" s="168">
        <f t="shared" si="63"/>
        <v>429645.89000000013</v>
      </c>
      <c r="AG41" s="168">
        <f t="shared" si="63"/>
        <v>418166.49000000022</v>
      </c>
      <c r="AH41" s="168">
        <f t="shared" si="63"/>
        <v>404411.64599999995</v>
      </c>
      <c r="AI41" s="168">
        <f t="shared" si="63"/>
        <v>406321.50900000008</v>
      </c>
      <c r="AJ41" s="169">
        <f t="shared" si="63"/>
        <v>403745.14200000005</v>
      </c>
      <c r="AK41" s="57">
        <f t="shared" si="55"/>
        <v>-6.3407103560447426E-3</v>
      </c>
      <c r="AM41" s="199">
        <f t="shared" si="60"/>
        <v>2.5796068181785081</v>
      </c>
      <c r="AN41" s="173">
        <f t="shared" si="60"/>
        <v>2.3247710246265236</v>
      </c>
      <c r="AO41" s="173">
        <f t="shared" si="61"/>
        <v>2.1753323127467183</v>
      </c>
      <c r="AP41" s="173">
        <f t="shared" si="61"/>
        <v>2.4883100394412452</v>
      </c>
      <c r="AQ41" s="173">
        <f t="shared" si="61"/>
        <v>2.9393708259832794</v>
      </c>
      <c r="AR41" s="173">
        <f t="shared" si="61"/>
        <v>3.0080625115604236</v>
      </c>
      <c r="AS41" s="173">
        <f t="shared" si="61"/>
        <v>2.618828115215786</v>
      </c>
      <c r="AT41" s="173">
        <f t="shared" si="61"/>
        <v>2.6352713822946496</v>
      </c>
      <c r="AU41" s="173">
        <f t="shared" si="61"/>
        <v>2.7011579052875168</v>
      </c>
      <c r="AV41" s="173">
        <f t="shared" si="61"/>
        <v>2.9013948980572835</v>
      </c>
      <c r="AW41" s="173">
        <f t="shared" si="61"/>
        <v>2.7905429899683325</v>
      </c>
      <c r="AX41" s="173">
        <f t="shared" si="61"/>
        <v>2.8477370775891946</v>
      </c>
      <c r="AY41" s="173">
        <f t="shared" si="61"/>
        <v>2.8473669407389601</v>
      </c>
      <c r="AZ41" s="173">
        <f t="shared" si="61"/>
        <v>2.8625805134211668</v>
      </c>
      <c r="BA41" s="173">
        <f t="shared" si="61"/>
        <v>2.7261140690533181</v>
      </c>
      <c r="BB41" s="173">
        <f t="shared" si="61"/>
        <v>2.721128005949176</v>
      </c>
      <c r="BC41" s="61">
        <f t="shared" si="53"/>
        <v>-1.8290001730828344E-3</v>
      </c>
      <c r="BF41" s="105"/>
    </row>
    <row r="42" spans="1:58" ht="20.100000000000001" customHeight="1">
      <c r="A42" s="121" t="s">
        <v>84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4">SUM(E29:E31)</f>
        <v>397992.19999999995</v>
      </c>
      <c r="F42" s="154">
        <f t="shared" si="64"/>
        <v>320914.02999999997</v>
      </c>
      <c r="G42" s="154">
        <f t="shared" si="64"/>
        <v>319240.09999999998</v>
      </c>
      <c r="H42" s="154">
        <f t="shared" si="64"/>
        <v>375788.15999999986</v>
      </c>
      <c r="I42" s="154">
        <f t="shared" si="64"/>
        <v>329821.17</v>
      </c>
      <c r="J42" s="154">
        <f t="shared" si="64"/>
        <v>409296.98</v>
      </c>
      <c r="K42" s="154">
        <f t="shared" si="64"/>
        <v>362582.60999999987</v>
      </c>
      <c r="L42" s="154">
        <f t="shared" si="64"/>
        <v>323969.94999999995</v>
      </c>
      <c r="M42" s="154">
        <f t="shared" si="64"/>
        <v>371518.00999999989</v>
      </c>
      <c r="N42" s="154">
        <f t="shared" si="64"/>
        <v>343792.48999999976</v>
      </c>
      <c r="O42" s="154">
        <f t="shared" ref="O42" si="65">SUM(O29:O31)</f>
        <v>334600.13999999996</v>
      </c>
      <c r="P42" s="154">
        <f>IF(P31="","",SUM(P29:P31))</f>
        <v>351994.39999999979</v>
      </c>
      <c r="Q42" s="154">
        <f>IF(Q31="","",SUM(Q29:Q31))</f>
        <v>382961.8</v>
      </c>
      <c r="R42" s="61">
        <f t="shared" si="54"/>
        <v>8.7976967815397683E-2</v>
      </c>
      <c r="T42" s="108" t="s">
        <v>84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6">SUM(X29:X31)</f>
        <v>84446.709999999992</v>
      </c>
      <c r="Y42" s="154">
        <f t="shared" si="66"/>
        <v>88812.746000000028</v>
      </c>
      <c r="Z42" s="154">
        <f t="shared" si="66"/>
        <v>88470.203999999969</v>
      </c>
      <c r="AA42" s="154">
        <f t="shared" si="66"/>
        <v>91011.791000000027</v>
      </c>
      <c r="AB42" s="154">
        <f t="shared" si="66"/>
        <v>89366.013999999952</v>
      </c>
      <c r="AC42" s="154">
        <f t="shared" si="66"/>
        <v>99643.168000000005</v>
      </c>
      <c r="AD42" s="154">
        <f t="shared" si="66"/>
        <v>99340.117999999988</v>
      </c>
      <c r="AE42" s="154">
        <f t="shared" si="66"/>
        <v>86053.720000000016</v>
      </c>
      <c r="AF42" s="154">
        <f t="shared" si="66"/>
        <v>101509.05600000001</v>
      </c>
      <c r="AG42" s="154">
        <f t="shared" si="66"/>
        <v>96896.077000000048</v>
      </c>
      <c r="AH42" s="154">
        <f t="shared" si="66"/>
        <v>93756.756999999998</v>
      </c>
      <c r="AI42" s="154">
        <f t="shared" ref="AI42" si="67">SUM(AI29:AI31)</f>
        <v>95196.732000000047</v>
      </c>
      <c r="AJ42" s="154">
        <f>IF(AJ31="","",SUM(AJ29:AJ31))</f>
        <v>96899.611999999994</v>
      </c>
      <c r="AK42" s="52">
        <f t="shared" si="55"/>
        <v>1.788800901274579E-2</v>
      </c>
      <c r="AM42" s="197">
        <f t="shared" si="60"/>
        <v>2.4364590200545351</v>
      </c>
      <c r="AN42" s="156">
        <f t="shared" si="60"/>
        <v>2.3667894900255999</v>
      </c>
      <c r="AO42" s="156">
        <f t="shared" ref="AO42:BB44" si="68">(W42/D42)*10</f>
        <v>1.9850252923809542</v>
      </c>
      <c r="AP42" s="156">
        <f t="shared" si="68"/>
        <v>2.1218182165379122</v>
      </c>
      <c r="AQ42" s="156">
        <f t="shared" si="68"/>
        <v>2.7674934000236773</v>
      </c>
      <c r="AR42" s="156">
        <f t="shared" si="68"/>
        <v>2.7712747865947911</v>
      </c>
      <c r="AS42" s="156">
        <f t="shared" si="68"/>
        <v>2.4218908599994227</v>
      </c>
      <c r="AT42" s="156">
        <f t="shared" si="68"/>
        <v>2.7095293488892769</v>
      </c>
      <c r="AU42" s="156">
        <f t="shared" si="68"/>
        <v>2.4344955587016552</v>
      </c>
      <c r="AV42" s="156">
        <f t="shared" si="68"/>
        <v>2.7397926778672597</v>
      </c>
      <c r="AW42" s="156">
        <f t="shared" si="68"/>
        <v>2.6562253690504329</v>
      </c>
      <c r="AX42" s="156">
        <f t="shared" si="68"/>
        <v>2.7322782009948869</v>
      </c>
      <c r="AY42" s="156">
        <f t="shared" si="68"/>
        <v>2.8184465867768118</v>
      </c>
      <c r="AZ42" s="156">
        <f t="shared" si="68"/>
        <v>2.8020537289673579</v>
      </c>
      <c r="BA42" s="156">
        <f t="shared" si="68"/>
        <v>2.7044956397033619</v>
      </c>
      <c r="BB42" s="156">
        <f t="shared" si="68"/>
        <v>2.5302683453023249</v>
      </c>
      <c r="BC42" s="61">
        <f t="shared" si="53"/>
        <v>-6.4421362653831762E-2</v>
      </c>
      <c r="BF42" s="105"/>
    </row>
    <row r="43" spans="1:58" ht="20.100000000000001" customHeight="1">
      <c r="A43" s="121" t="s">
        <v>85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9">SUM(E32:E34)</f>
        <v>452362.07000000007</v>
      </c>
      <c r="F43" s="154">
        <f t="shared" si="69"/>
        <v>346745.78999999992</v>
      </c>
      <c r="G43" s="154">
        <f t="shared" si="69"/>
        <v>356512.32999999996</v>
      </c>
      <c r="H43" s="154">
        <f t="shared" si="69"/>
        <v>427716.65999999992</v>
      </c>
      <c r="I43" s="154">
        <f t="shared" si="69"/>
        <v>426590.23</v>
      </c>
      <c r="J43" s="154">
        <f t="shared" si="69"/>
        <v>454858.03</v>
      </c>
      <c r="K43" s="154">
        <f t="shared" si="69"/>
        <v>390784.71999999991</v>
      </c>
      <c r="L43" s="154">
        <f t="shared" si="69"/>
        <v>348578.50999999989</v>
      </c>
      <c r="M43" s="154">
        <f t="shared" si="69"/>
        <v>402799.82999999984</v>
      </c>
      <c r="N43" s="154">
        <f t="shared" si="69"/>
        <v>382135.83999999968</v>
      </c>
      <c r="O43" s="154">
        <f t="shared" ref="O43" si="70">SUM(O32:O34)</f>
        <v>373424.61999999994</v>
      </c>
      <c r="P43" s="154">
        <f>IF(P34="","",SUM(P32:P34))</f>
        <v>436639.19000000006</v>
      </c>
      <c r="Q43" s="154">
        <f>IF(Q34="","",SUM(Q32:Q34))</f>
        <v>428070.8600000001</v>
      </c>
      <c r="R43" s="52">
        <f t="shared" si="54"/>
        <v>-1.9623364544991844E-2</v>
      </c>
      <c r="T43" s="109" t="s">
        <v>85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71">SUM(X32:X34)</f>
        <v>94857.412999999986</v>
      </c>
      <c r="Y43" s="154">
        <f t="shared" si="71"/>
        <v>91989.164000000033</v>
      </c>
      <c r="Z43" s="154">
        <f t="shared" si="71"/>
        <v>97881.056000000011</v>
      </c>
      <c r="AA43" s="154">
        <f t="shared" si="71"/>
        <v>97771.116999999969</v>
      </c>
      <c r="AB43" s="154">
        <f t="shared" si="71"/>
        <v>103996.73799999995</v>
      </c>
      <c r="AC43" s="154">
        <f t="shared" si="71"/>
        <v>107258.03199999998</v>
      </c>
      <c r="AD43" s="154">
        <f t="shared" si="71"/>
        <v>100592.079</v>
      </c>
      <c r="AE43" s="154">
        <f t="shared" si="71"/>
        <v>90380.885999999999</v>
      </c>
      <c r="AF43" s="154">
        <f t="shared" si="71"/>
        <v>108425.69100000005</v>
      </c>
      <c r="AG43" s="154">
        <f t="shared" si="71"/>
        <v>101593.97400000006</v>
      </c>
      <c r="AH43" s="154">
        <f t="shared" ref="AH43" si="72">SUM(AH32:AH34)</f>
        <v>100442.45000000004</v>
      </c>
      <c r="AI43" s="154">
        <f t="shared" ref="AI43" si="73">SUM(AI32:AI34)</f>
        <v>104216.242</v>
      </c>
      <c r="AJ43" s="154">
        <f>IF(AJ34="","",SUM(AJ32:AJ34))</f>
        <v>106653.73900000003</v>
      </c>
      <c r="AK43" s="52">
        <f t="shared" si="55"/>
        <v>2.3388839908466783E-2</v>
      </c>
      <c r="AM43" s="198">
        <f t="shared" si="60"/>
        <v>2.2750732862824821</v>
      </c>
      <c r="AN43" s="157">
        <f t="shared" si="60"/>
        <v>1.9521934010893327</v>
      </c>
      <c r="AO43" s="157">
        <f t="shared" si="68"/>
        <v>2.0898434558003469</v>
      </c>
      <c r="AP43" s="157">
        <f t="shared" si="68"/>
        <v>2.0969356029341712</v>
      </c>
      <c r="AQ43" s="157">
        <f t="shared" si="68"/>
        <v>2.6529280715996597</v>
      </c>
      <c r="AR43" s="157">
        <f t="shared" si="68"/>
        <v>2.7455167118623924</v>
      </c>
      <c r="AS43" s="157">
        <f t="shared" si="68"/>
        <v>2.2858851698692302</v>
      </c>
      <c r="AT43" s="157">
        <f t="shared" si="68"/>
        <v>2.4378602857360319</v>
      </c>
      <c r="AU43" s="157">
        <f t="shared" si="68"/>
        <v>2.3580551496474618</v>
      </c>
      <c r="AV43" s="157">
        <f t="shared" si="68"/>
        <v>2.5741047142273121</v>
      </c>
      <c r="AW43" s="157">
        <f t="shared" si="68"/>
        <v>2.5928415954270969</v>
      </c>
      <c r="AX43" s="157">
        <f t="shared" si="68"/>
        <v>2.6918008133220934</v>
      </c>
      <c r="AY43" s="157">
        <f t="shared" si="68"/>
        <v>2.6585827176011585</v>
      </c>
      <c r="AZ43" s="157">
        <f t="shared" si="68"/>
        <v>2.6897650722654562</v>
      </c>
      <c r="BA43" s="157">
        <f t="shared" si="68"/>
        <v>2.3867816812320486</v>
      </c>
      <c r="BB43" s="157">
        <f t="shared" ref="BB43:BB44" si="74">(AJ43/Q43)*10</f>
        <v>2.4914972955645709</v>
      </c>
      <c r="BC43" s="52">
        <f t="shared" ref="BC43:BC44" si="75">IF(BB43="","",(BB43-BA43)/BA43)</f>
        <v>4.3873143134929904E-2</v>
      </c>
      <c r="BF43" s="105"/>
    </row>
    <row r="44" spans="1:58" ht="20.100000000000001" customHeight="1">
      <c r="A44" s="121" t="s">
        <v>86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6">SUM(E35:E37)</f>
        <v>380039.47999999986</v>
      </c>
      <c r="F44" s="154">
        <f t="shared" si="76"/>
        <v>326934.71000000002</v>
      </c>
      <c r="G44" s="154">
        <f t="shared" si="76"/>
        <v>312275.05999999988</v>
      </c>
      <c r="H44" s="154">
        <f t="shared" si="76"/>
        <v>397927.66000000009</v>
      </c>
      <c r="I44" s="154">
        <f t="shared" si="76"/>
        <v>401306.53999999992</v>
      </c>
      <c r="J44" s="154">
        <f t="shared" si="76"/>
        <v>370175.25</v>
      </c>
      <c r="K44" s="154">
        <f t="shared" si="76"/>
        <v>378308.29999999981</v>
      </c>
      <c r="L44" s="154">
        <f t="shared" si="76"/>
        <v>363918.54</v>
      </c>
      <c r="M44" s="154">
        <f t="shared" si="76"/>
        <v>337143.84999999986</v>
      </c>
      <c r="N44" s="154">
        <f t="shared" si="76"/>
        <v>356836.42999999993</v>
      </c>
      <c r="O44" s="154">
        <f t="shared" ref="O44" si="77">SUM(O35:O37)</f>
        <v>341381.28999999969</v>
      </c>
      <c r="P44" s="154">
        <f>IF(P37="","",SUM(P35:P37))</f>
        <v>342306.42999999976</v>
      </c>
      <c r="Q44" s="154">
        <f>IF(Q37="","",SUM(Q35:Q37))</f>
        <v>330056.26999999984</v>
      </c>
      <c r="R44" s="52">
        <f t="shared" si="54"/>
        <v>-3.5787116239680117E-2</v>
      </c>
      <c r="T44" s="109" t="s">
        <v>86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8">SUM(X35:X37)</f>
        <v>95010.713999999993</v>
      </c>
      <c r="Y44" s="154">
        <f t="shared" si="78"/>
        <v>96933.330000000016</v>
      </c>
      <c r="Z44" s="154">
        <f t="shared" si="78"/>
        <v>97029.099999999919</v>
      </c>
      <c r="AA44" s="154">
        <f t="shared" si="78"/>
        <v>103464.25199999993</v>
      </c>
      <c r="AB44" s="154">
        <f t="shared" si="78"/>
        <v>101256.62400000007</v>
      </c>
      <c r="AC44" s="154">
        <f t="shared" si="78"/>
        <v>103099.24100000001</v>
      </c>
      <c r="AD44" s="154">
        <f t="shared" si="78"/>
        <v>114633.18400000001</v>
      </c>
      <c r="AE44" s="154">
        <f t="shared" si="78"/>
        <v>101186.17999999993</v>
      </c>
      <c r="AF44" s="154">
        <f t="shared" si="78"/>
        <v>99045.043999999994</v>
      </c>
      <c r="AG44" s="154">
        <f t="shared" si="78"/>
        <v>99499.376000000018</v>
      </c>
      <c r="AH44" s="154">
        <f t="shared" ref="AH44" si="79">SUM(AH35:AH37)</f>
        <v>95205.426000000007</v>
      </c>
      <c r="AI44" s="154">
        <f t="shared" ref="AI44" si="80">SUM(AI35:AI37)</f>
        <v>93204.97</v>
      </c>
      <c r="AJ44" s="154">
        <f>IF(AJ35="","",SUM(AJ33:AJ35))</f>
        <v>104653.65800000001</v>
      </c>
      <c r="AK44" s="52">
        <f t="shared" ref="AK44" si="81">IF(AJ44="","",(AJ44-AI44)/AI44)</f>
        <v>0.12283344976131648</v>
      </c>
      <c r="AM44" s="198">
        <f t="shared" si="60"/>
        <v>2.613554504687233</v>
      </c>
      <c r="AN44" s="157">
        <f t="shared" si="60"/>
        <v>2.3424497621770386</v>
      </c>
      <c r="AO44" s="157">
        <f t="shared" si="68"/>
        <v>2.1934914163029777</v>
      </c>
      <c r="AP44" s="157">
        <f t="shared" si="68"/>
        <v>2.5000222082189993</v>
      </c>
      <c r="AQ44" s="157">
        <f t="shared" si="68"/>
        <v>2.9649140037776966</v>
      </c>
      <c r="AR44" s="157">
        <f t="shared" si="68"/>
        <v>3.1071677642140223</v>
      </c>
      <c r="AS44" s="157">
        <f t="shared" si="68"/>
        <v>2.6000769084511473</v>
      </c>
      <c r="AT44" s="157">
        <f t="shared" si="68"/>
        <v>2.5231740305054604</v>
      </c>
      <c r="AU44" s="157">
        <f t="shared" si="68"/>
        <v>2.7851467919586739</v>
      </c>
      <c r="AV44" s="157">
        <f t="shared" si="68"/>
        <v>3.0301524973150222</v>
      </c>
      <c r="AW44" s="157">
        <f t="shared" si="68"/>
        <v>2.780462352921067</v>
      </c>
      <c r="AX44" s="157">
        <f t="shared" si="68"/>
        <v>2.9377680773355359</v>
      </c>
      <c r="AY44" s="157">
        <f t="shared" si="68"/>
        <v>2.7883749425472066</v>
      </c>
      <c r="AZ44" s="157">
        <f t="shared" si="68"/>
        <v>2.7888296397263042</v>
      </c>
      <c r="BA44" s="157">
        <f t="shared" si="68"/>
        <v>2.7228518611233818</v>
      </c>
      <c r="BB44" s="157">
        <f t="shared" si="74"/>
        <v>3.1707823032721079</v>
      </c>
      <c r="BC44" s="52">
        <f t="shared" si="75"/>
        <v>0.16450782671809436</v>
      </c>
      <c r="BF44" s="105"/>
    </row>
    <row r="45" spans="1:58" ht="20.100000000000001" customHeight="1" thickBot="1">
      <c r="A45" s="122" t="s">
        <v>87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2">IF(E40="","",SUM(E38:E40))</f>
        <v>407657.96999999974</v>
      </c>
      <c r="F45" s="155">
        <f t="shared" si="82"/>
        <v>389896.20999999979</v>
      </c>
      <c r="G45" s="155">
        <f t="shared" si="82"/>
        <v>414494.53</v>
      </c>
      <c r="H45" s="155">
        <f t="shared" si="82"/>
        <v>445352.96000000014</v>
      </c>
      <c r="I45" s="155">
        <f t="shared" si="82"/>
        <v>520911.64999999973</v>
      </c>
      <c r="J45" s="155">
        <f t="shared" si="82"/>
        <v>447178.6</v>
      </c>
      <c r="K45" s="155">
        <f t="shared" si="82"/>
        <v>436294.14999999967</v>
      </c>
      <c r="L45" s="155">
        <f t="shared" si="82"/>
        <v>375280.25999999972</v>
      </c>
      <c r="M45" s="155">
        <f t="shared" si="82"/>
        <v>397265.69</v>
      </c>
      <c r="N45" s="155">
        <f t="shared" si="82"/>
        <v>385842.90000000014</v>
      </c>
      <c r="O45" s="155">
        <f t="shared" ref="O45" si="83">IF(O40="","",SUM(O38:O40))</f>
        <v>363345.98999999987</v>
      </c>
      <c r="P45" s="155">
        <f>IF(P40="","",SUM(P38:P40))</f>
        <v>359538.72999999975</v>
      </c>
      <c r="Q45" s="155">
        <f>IF(Q40="","",SUM(Q38:Q40))</f>
        <v>342652.89000000013</v>
      </c>
      <c r="R45" s="55">
        <f t="shared" si="54"/>
        <v>-4.6965287995537029E-2</v>
      </c>
      <c r="T45" s="110" t="s">
        <v>87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84">IF(X40="","",SUM(X38:X40))</f>
        <v>133283.21699999986</v>
      </c>
      <c r="Y45" s="155">
        <f t="shared" si="84"/>
        <v>129217.92900000005</v>
      </c>
      <c r="Z45" s="155">
        <f t="shared" si="84"/>
        <v>138507.0309999999</v>
      </c>
      <c r="AA45" s="155">
        <f t="shared" si="84"/>
        <v>139017.64100000003</v>
      </c>
      <c r="AB45" s="155">
        <f t="shared" si="84"/>
        <v>147745.076</v>
      </c>
      <c r="AC45" s="155">
        <f t="shared" si="84"/>
        <v>144201.65400000001</v>
      </c>
      <c r="AD45" s="155">
        <f t="shared" si="84"/>
        <v>140364.57099999997</v>
      </c>
      <c r="AE45" s="155">
        <f t="shared" si="84"/>
        <v>116333.356</v>
      </c>
      <c r="AF45" s="155">
        <f t="shared" si="84"/>
        <v>120666.09900000007</v>
      </c>
      <c r="AG45" s="155">
        <f t="shared" si="84"/>
        <v>120177.06300000002</v>
      </c>
      <c r="AH45" s="155">
        <f t="shared" ref="AH45" si="85">IF(AH40="","",SUM(AH38:AH40))</f>
        <v>115007.01299999995</v>
      </c>
      <c r="AI45" s="155">
        <f t="shared" ref="AI45:AJ45" si="86">IF(AI40="","",SUM(AI38:AI40))</f>
        <v>113703.56500000005</v>
      </c>
      <c r="AJ45" s="155">
        <f t="shared" si="86"/>
        <v>106938.22200000001</v>
      </c>
      <c r="AK45" s="55">
        <f t="shared" si="55"/>
        <v>-5.9499831865430376E-2</v>
      </c>
      <c r="AM45" s="200">
        <f t="shared" si="60"/>
        <v>2.9376034082439215</v>
      </c>
      <c r="AN45" s="158">
        <f t="shared" si="60"/>
        <v>2.642822586054681</v>
      </c>
      <c r="AO45" s="158">
        <f t="shared" ref="AO45:BB45" si="87">IF(W40="","",(W45/D45)*10)</f>
        <v>2.3651800960558829</v>
      </c>
      <c r="AP45" s="158">
        <f t="shared" si="87"/>
        <v>3.2694863539648189</v>
      </c>
      <c r="AQ45" s="158">
        <f t="shared" si="87"/>
        <v>3.3141622228130947</v>
      </c>
      <c r="AR45" s="158">
        <f t="shared" si="87"/>
        <v>3.3415888745262787</v>
      </c>
      <c r="AS45" s="158">
        <f t="shared" si="87"/>
        <v>3.1215160442629593</v>
      </c>
      <c r="AT45" s="158">
        <f t="shared" si="87"/>
        <v>2.8362789736032989</v>
      </c>
      <c r="AU45" s="158">
        <f t="shared" si="87"/>
        <v>3.2246993483140747</v>
      </c>
      <c r="AV45" s="158">
        <f t="shared" si="87"/>
        <v>3.2172003910664415</v>
      </c>
      <c r="AW45" s="158">
        <f t="shared" si="87"/>
        <v>3.0999060808580792</v>
      </c>
      <c r="AX45" s="158">
        <f t="shared" si="87"/>
        <v>3.0374155643795984</v>
      </c>
      <c r="AY45" s="158">
        <f t="shared" si="87"/>
        <v>3.1146630662375796</v>
      </c>
      <c r="AZ45" s="158">
        <f t="shared" si="87"/>
        <v>3.1652203730114099</v>
      </c>
      <c r="BA45" s="158">
        <f t="shared" si="87"/>
        <v>3.162484470031925</v>
      </c>
      <c r="BB45" s="158">
        <f t="shared" si="87"/>
        <v>3.1208907066273381</v>
      </c>
      <c r="BC45" s="55">
        <f>IF(BB45="","",(BB45-BA45)/BA45)</f>
        <v>-1.315224273786457E-2</v>
      </c>
      <c r="BF45" s="105"/>
    </row>
    <row r="46" spans="1:58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>
      <c r="R47" s="107" t="s">
        <v>1</v>
      </c>
      <c r="AK47" s="286">
        <v>1000</v>
      </c>
      <c r="BC47" s="286" t="s">
        <v>46</v>
      </c>
      <c r="BF47" s="105"/>
    </row>
    <row r="48" spans="1:58" ht="20.100000000000001" customHeight="1">
      <c r="A48" s="439" t="s">
        <v>15</v>
      </c>
      <c r="B48" s="441" t="s">
        <v>71</v>
      </c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5"/>
      <c r="P48" s="435"/>
      <c r="Q48" s="435"/>
      <c r="R48" s="437" t="s">
        <v>139</v>
      </c>
      <c r="T48" s="442" t="s">
        <v>3</v>
      </c>
      <c r="U48" s="434" t="s">
        <v>71</v>
      </c>
      <c r="V48" s="435"/>
      <c r="W48" s="435"/>
      <c r="X48" s="435"/>
      <c r="Y48" s="435"/>
      <c r="Z48" s="435"/>
      <c r="AA48" s="435"/>
      <c r="AB48" s="435"/>
      <c r="AC48" s="435"/>
      <c r="AD48" s="435"/>
      <c r="AE48" s="435"/>
      <c r="AF48" s="435"/>
      <c r="AG48" s="435"/>
      <c r="AH48" s="435"/>
      <c r="AI48" s="435"/>
      <c r="AJ48" s="436"/>
      <c r="AK48" s="437" t="s">
        <v>139</v>
      </c>
      <c r="AM48" s="434" t="s">
        <v>71</v>
      </c>
      <c r="AN48" s="435"/>
      <c r="AO48" s="435"/>
      <c r="AP48" s="435"/>
      <c r="AQ48" s="435"/>
      <c r="AR48" s="435"/>
      <c r="AS48" s="435"/>
      <c r="AT48" s="435"/>
      <c r="AU48" s="435"/>
      <c r="AV48" s="435"/>
      <c r="AW48" s="435"/>
      <c r="AX48" s="435"/>
      <c r="AY48" s="435"/>
      <c r="AZ48" s="435"/>
      <c r="BA48" s="435"/>
      <c r="BB48" s="436"/>
      <c r="BC48" s="437" t="str">
        <f>AK48</f>
        <v>D       2025/2024</v>
      </c>
      <c r="BF48" s="105"/>
    </row>
    <row r="49" spans="1:58" ht="20.100000000000001" customHeight="1" thickBot="1">
      <c r="A49" s="440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2">
        <v>2019</v>
      </c>
      <c r="L49" s="262">
        <v>2020</v>
      </c>
      <c r="M49" s="262">
        <v>2021</v>
      </c>
      <c r="N49" s="262">
        <v>2022</v>
      </c>
      <c r="O49" s="262">
        <v>2023</v>
      </c>
      <c r="P49" s="262">
        <v>2024</v>
      </c>
      <c r="Q49" s="262">
        <v>2025</v>
      </c>
      <c r="R49" s="438"/>
      <c r="T49" s="443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438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438"/>
      <c r="BF49" s="105"/>
    </row>
    <row r="50" spans="1:58" ht="3" customHeight="1" thickBot="1">
      <c r="A50" s="288" t="s">
        <v>89</v>
      </c>
      <c r="B50" s="287"/>
      <c r="C50" s="287"/>
      <c r="D50" s="287"/>
      <c r="E50" s="287"/>
      <c r="F50" s="287"/>
      <c r="G50" s="287"/>
      <c r="H50" s="287"/>
      <c r="I50" s="287"/>
      <c r="J50" s="292"/>
      <c r="K50" s="287"/>
      <c r="L50" s="287"/>
      <c r="M50" s="287"/>
      <c r="N50" s="287"/>
      <c r="O50" s="287"/>
      <c r="P50" s="287"/>
      <c r="Q50" s="287"/>
      <c r="R50" s="289"/>
      <c r="T50" s="288"/>
      <c r="U50" s="290">
        <v>2010</v>
      </c>
      <c r="V50" s="290">
        <v>2011</v>
      </c>
      <c r="W50" s="290">
        <v>2012</v>
      </c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1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89"/>
      <c r="BF50" s="105"/>
    </row>
    <row r="51" spans="1:58" ht="20.100000000000001" customHeight="1">
      <c r="A51" s="120" t="s">
        <v>72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121578.57000000004</v>
      </c>
      <c r="Q51" s="204">
        <v>135833.84000000003</v>
      </c>
      <c r="R51" s="61">
        <f>IF(Q51="","",(Q51-P51)/P51)</f>
        <v>0.11725150246462009</v>
      </c>
      <c r="T51" s="109" t="s">
        <v>72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37175.217999999972</v>
      </c>
      <c r="AJ51" s="112">
        <v>37655.859999999957</v>
      </c>
      <c r="AK51" s="61">
        <f>(AJ51-AI51)/AI51</f>
        <v>1.2929097012961313E-2</v>
      </c>
      <c r="AM51" s="197">
        <f t="shared" ref="AM51:AM60" si="88">(U51/B51)*10</f>
        <v>1.8403950095881081</v>
      </c>
      <c r="AN51" s="156">
        <f t="shared" ref="AN51:AN60" si="89">(V51/C51)*10</f>
        <v>2.1615227579625658</v>
      </c>
      <c r="AO51" s="156">
        <f t="shared" ref="AO51:AO60" si="90">(W51/D51)*10</f>
        <v>1.6233752122420044</v>
      </c>
      <c r="AP51" s="156">
        <f t="shared" ref="AP51:AP60" si="91">(X51/E51)*10</f>
        <v>2.1365698136809841</v>
      </c>
      <c r="AQ51" s="156">
        <f t="shared" ref="AQ51:AQ60" si="92">(Y51/F51)*10</f>
        <v>1.9118665881821473</v>
      </c>
      <c r="AR51" s="156">
        <f t="shared" ref="AR51:AR60" si="93">(Z51/G51)*10</f>
        <v>2.084887683249244</v>
      </c>
      <c r="AS51" s="156">
        <f t="shared" ref="AS51:AS60" si="94">(AA51/H51)*10</f>
        <v>2.5496644283820684</v>
      </c>
      <c r="AT51" s="156">
        <f t="shared" ref="AT51:AT60" si="95">(AB51/I51)*10</f>
        <v>2.3022728777371348</v>
      </c>
      <c r="AU51" s="156">
        <f t="shared" ref="AU51:AU60" si="96">(AC51/J51)*10</f>
        <v>2.6245023255663726</v>
      </c>
      <c r="AV51" s="156">
        <f t="shared" ref="AV51:AV60" si="97">(AD51/K51)*10</f>
        <v>2.5168305052232003</v>
      </c>
      <c r="AW51" s="156">
        <f t="shared" ref="AW51:AW60" si="98">(AE51/L51)*10</f>
        <v>2.5770024051709339</v>
      </c>
      <c r="AX51" s="156">
        <f t="shared" ref="AX51:AX60" si="99">(AF51/M51)*10</f>
        <v>2.4558880613738214</v>
      </c>
      <c r="AY51" s="156">
        <f t="shared" ref="AY51:AY60" si="100">(AG51/N51)*10</f>
        <v>2.7736362714125979</v>
      </c>
      <c r="AZ51" s="156">
        <f t="shared" ref="AZ51:AZ60" si="101">(AH51/O51)*10</f>
        <v>2.5654813083882138</v>
      </c>
      <c r="BA51" s="156">
        <f t="shared" ref="BA51:BA60" si="102">(AI51/P51)*10</f>
        <v>3.0577114042384244</v>
      </c>
      <c r="BB51" s="156">
        <f t="shared" ref="BB51:BB55" si="103">(AJ51/Q51)*10</f>
        <v>2.7722002116703726</v>
      </c>
      <c r="BC51" s="61">
        <f t="shared" ref="BC51:BC67" si="104">IF(BB51="","",(BB51-BA51)/BA51)</f>
        <v>-9.337414648494706E-2</v>
      </c>
      <c r="BF51" s="105"/>
    </row>
    <row r="52" spans="1:58" ht="20.100000000000001" customHeight="1">
      <c r="A52" s="121" t="s">
        <v>73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142487.46999999988</v>
      </c>
      <c r="Q52" s="202">
        <v>155655.73000000004</v>
      </c>
      <c r="R52" s="52">
        <f t="shared" ref="R52:R67" si="105">IF(Q52="","",(Q52-P52)/P52)</f>
        <v>9.2416968313074582E-2</v>
      </c>
      <c r="T52" s="109" t="s">
        <v>73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40377.024000000041</v>
      </c>
      <c r="AJ52" s="119">
        <v>42767.302000000011</v>
      </c>
      <c r="AK52" s="52">
        <f>IF(AJ52="","",(AJ52-AI52)/AI52)</f>
        <v>5.9198964242633802E-2</v>
      </c>
      <c r="AM52" s="198">
        <f t="shared" si="88"/>
        <v>1.9828769390109828</v>
      </c>
      <c r="AN52" s="157">
        <f t="shared" si="89"/>
        <v>1.9988227993313985</v>
      </c>
      <c r="AO52" s="157">
        <f t="shared" si="90"/>
        <v>1.9749874173279136</v>
      </c>
      <c r="AP52" s="157">
        <f t="shared" si="91"/>
        <v>2.0345965286625685</v>
      </c>
      <c r="AQ52" s="157">
        <f t="shared" si="92"/>
        <v>2.0060953800975545</v>
      </c>
      <c r="AR52" s="157">
        <f t="shared" si="93"/>
        <v>2.0568406639230217</v>
      </c>
      <c r="AS52" s="157">
        <f t="shared" si="94"/>
        <v>2.6533769046368283</v>
      </c>
      <c r="AT52" s="157">
        <f t="shared" si="95"/>
        <v>2.647838667682183</v>
      </c>
      <c r="AU52" s="157">
        <f t="shared" si="96"/>
        <v>2.631341738074287</v>
      </c>
      <c r="AV52" s="157">
        <f t="shared" si="97"/>
        <v>2.536018842558001</v>
      </c>
      <c r="AW52" s="157">
        <f t="shared" si="98"/>
        <v>2.4832292547690611</v>
      </c>
      <c r="AX52" s="157">
        <f t="shared" si="99"/>
        <v>2.5417049850064632</v>
      </c>
      <c r="AY52" s="157">
        <f t="shared" si="100"/>
        <v>2.7055411202134874</v>
      </c>
      <c r="AZ52" s="157">
        <f t="shared" si="101"/>
        <v>2.9706571579345149</v>
      </c>
      <c r="BA52" s="157">
        <f t="shared" si="102"/>
        <v>2.83372453732248</v>
      </c>
      <c r="BB52" s="157">
        <f t="shared" si="103"/>
        <v>2.7475571891892447</v>
      </c>
      <c r="BC52" s="52">
        <f t="shared" si="104"/>
        <v>-3.0407806756916726E-2</v>
      </c>
      <c r="BF52" s="105"/>
    </row>
    <row r="53" spans="1:58" ht="20.100000000000001" customHeight="1">
      <c r="A53" s="121" t="s">
        <v>74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147087.34000000023</v>
      </c>
      <c r="Q53" s="202">
        <v>145608.72999999975</v>
      </c>
      <c r="R53" s="52">
        <f t="shared" si="105"/>
        <v>-1.0052598680487922E-2</v>
      </c>
      <c r="T53" s="109" t="s">
        <v>74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44325.040000000037</v>
      </c>
      <c r="AJ53" s="119">
        <v>39751.333999999988</v>
      </c>
      <c r="AK53" s="52">
        <f t="shared" ref="AK53:AK67" si="106">IF(AJ53="","",(AJ53-AI53)/AI53)</f>
        <v>-0.10318560344220885</v>
      </c>
      <c r="AM53" s="198">
        <f t="shared" si="88"/>
        <v>2.0077226683000542</v>
      </c>
      <c r="AN53" s="157">
        <f t="shared" si="89"/>
        <v>1.8315235126543004</v>
      </c>
      <c r="AO53" s="157">
        <f t="shared" si="90"/>
        <v>1.8119557041330736</v>
      </c>
      <c r="AP53" s="157">
        <f t="shared" si="91"/>
        <v>2.0167206334389824</v>
      </c>
      <c r="AQ53" s="157">
        <f t="shared" si="92"/>
        <v>1.9826132412987234</v>
      </c>
      <c r="AR53" s="157">
        <f t="shared" si="93"/>
        <v>2.113228319300315</v>
      </c>
      <c r="AS53" s="157">
        <f t="shared" si="94"/>
        <v>2.602660007755369</v>
      </c>
      <c r="AT53" s="157">
        <f t="shared" si="95"/>
        <v>2.6739934021991134</v>
      </c>
      <c r="AU53" s="157">
        <f t="shared" si="96"/>
        <v>2.617554001228326</v>
      </c>
      <c r="AV53" s="157">
        <f t="shared" si="97"/>
        <v>2.609925131515602</v>
      </c>
      <c r="AW53" s="157">
        <f t="shared" si="98"/>
        <v>2.6161012043466729</v>
      </c>
      <c r="AX53" s="157">
        <f t="shared" si="99"/>
        <v>2.8377757985763976</v>
      </c>
      <c r="AY53" s="157">
        <f t="shared" si="100"/>
        <v>2.8495931602522742</v>
      </c>
      <c r="AZ53" s="157">
        <f t="shared" si="101"/>
        <v>2.915374271088889</v>
      </c>
      <c r="BA53" s="157">
        <f t="shared" si="102"/>
        <v>3.0135183626272637</v>
      </c>
      <c r="BB53" s="157">
        <f t="shared" si="103"/>
        <v>2.7300103503409483</v>
      </c>
      <c r="BC53" s="52">
        <f t="shared" si="104"/>
        <v>-9.4078740585189516E-2</v>
      </c>
      <c r="BF53" s="105"/>
    </row>
    <row r="54" spans="1:58" ht="20.100000000000001" customHeight="1">
      <c r="A54" s="121" t="s">
        <v>75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174114.08</v>
      </c>
      <c r="Q54" s="202">
        <v>137872.80999999994</v>
      </c>
      <c r="R54" s="52">
        <f t="shared" si="105"/>
        <v>-0.20814669324847279</v>
      </c>
      <c r="T54" s="109" t="s">
        <v>75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50417.648999999969</v>
      </c>
      <c r="AJ54" s="119">
        <v>41389.866999999998</v>
      </c>
      <c r="AK54" s="52">
        <f t="shared" si="106"/>
        <v>-0.17905995577064643</v>
      </c>
      <c r="AM54" s="198">
        <f t="shared" si="88"/>
        <v>1.9069227134443323</v>
      </c>
      <c r="AN54" s="157">
        <f t="shared" si="89"/>
        <v>1.915464103514757</v>
      </c>
      <c r="AO54" s="157">
        <f t="shared" si="90"/>
        <v>1.8761332001822941</v>
      </c>
      <c r="AP54" s="157">
        <f t="shared" si="91"/>
        <v>1.8126793237794652</v>
      </c>
      <c r="AQ54" s="157">
        <f t="shared" si="92"/>
        <v>2.2034024597762674</v>
      </c>
      <c r="AR54" s="157">
        <f t="shared" si="93"/>
        <v>1.9447659298682476</v>
      </c>
      <c r="AS54" s="157">
        <f t="shared" si="94"/>
        <v>2.43607496637682</v>
      </c>
      <c r="AT54" s="157">
        <f t="shared" si="95"/>
        <v>2.3737374992869791</v>
      </c>
      <c r="AU54" s="157">
        <f t="shared" si="96"/>
        <v>2.3781815706915439</v>
      </c>
      <c r="AV54" s="157">
        <f t="shared" si="97"/>
        <v>2.4789600355286541</v>
      </c>
      <c r="AW54" s="157">
        <f t="shared" si="98"/>
        <v>2.7486232264577093</v>
      </c>
      <c r="AX54" s="157">
        <f t="shared" si="99"/>
        <v>2.7144993314116017</v>
      </c>
      <c r="AY54" s="157">
        <f t="shared" si="100"/>
        <v>2.8724249818937571</v>
      </c>
      <c r="AZ54" s="157">
        <f t="shared" si="101"/>
        <v>2.9934986347618455</v>
      </c>
      <c r="BA54" s="157">
        <f t="shared" si="102"/>
        <v>2.8956675416485544</v>
      </c>
      <c r="BB54" s="157">
        <f t="shared" si="103"/>
        <v>3.00203259801552</v>
      </c>
      <c r="BC54" s="52">
        <f t="shared" si="104"/>
        <v>3.6732482177981689E-2</v>
      </c>
      <c r="BF54" s="105"/>
    </row>
    <row r="55" spans="1:58" ht="20.100000000000001" customHeight="1">
      <c r="A55" s="121" t="s">
        <v>76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153585.93000000002</v>
      </c>
      <c r="Q55" s="202">
        <v>170656.78999999983</v>
      </c>
      <c r="R55" s="52">
        <f t="shared" si="105"/>
        <v>0.1111485928431062</v>
      </c>
      <c r="T55" s="109" t="s">
        <v>76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44658.516000000069</v>
      </c>
      <c r="AJ55" s="119">
        <v>45522.795999999966</v>
      </c>
      <c r="AK55" s="52">
        <f t="shared" si="106"/>
        <v>1.9353083743308793E-2</v>
      </c>
      <c r="AM55" s="198">
        <f t="shared" si="88"/>
        <v>1.7520340711061637</v>
      </c>
      <c r="AN55" s="157">
        <f t="shared" si="89"/>
        <v>1.7517428736684229</v>
      </c>
      <c r="AO55" s="157">
        <f t="shared" si="90"/>
        <v>1.726322321385233</v>
      </c>
      <c r="AP55" s="157">
        <f t="shared" si="91"/>
        <v>2.0015272066699175</v>
      </c>
      <c r="AQ55" s="157">
        <f t="shared" si="92"/>
        <v>2.0864842867894087</v>
      </c>
      <c r="AR55" s="157">
        <f t="shared" si="93"/>
        <v>2.3291488172697856</v>
      </c>
      <c r="AS55" s="157">
        <f t="shared" si="94"/>
        <v>2.331685483786639</v>
      </c>
      <c r="AT55" s="157">
        <f t="shared" si="95"/>
        <v>2.4456093561553693</v>
      </c>
      <c r="AU55" s="157">
        <f t="shared" si="96"/>
        <v>2.5166896261109475</v>
      </c>
      <c r="AV55" s="157">
        <f t="shared" si="97"/>
        <v>2.3149959655163963</v>
      </c>
      <c r="AW55" s="157">
        <f t="shared" si="98"/>
        <v>2.5229270215366979</v>
      </c>
      <c r="AX55" s="157">
        <f t="shared" si="99"/>
        <v>2.6525523763560646</v>
      </c>
      <c r="AY55" s="157">
        <f t="shared" si="100"/>
        <v>2.8703441202536228</v>
      </c>
      <c r="AZ55" s="157">
        <f t="shared" si="101"/>
        <v>3.0225642456212709</v>
      </c>
      <c r="BA55" s="157">
        <f t="shared" si="102"/>
        <v>2.9077218206120876</v>
      </c>
      <c r="BB55" s="157">
        <f t="shared" si="103"/>
        <v>2.6675056995974207</v>
      </c>
      <c r="BC55" s="52">
        <f t="shared" si="104"/>
        <v>-8.2613171353544554E-2</v>
      </c>
      <c r="BF55" s="105"/>
    </row>
    <row r="56" spans="1:58" ht="20.100000000000001" customHeight="1">
      <c r="A56" s="121" t="s">
        <v>77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140466.85000000006</v>
      </c>
      <c r="Q56" s="202">
        <v>149551.03000000006</v>
      </c>
      <c r="R56" s="52">
        <f t="shared" si="105"/>
        <v>6.4671344164121208E-2</v>
      </c>
      <c r="T56" s="109" t="s">
        <v>77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40010.997000000061</v>
      </c>
      <c r="AJ56" s="119">
        <v>42659.66199999996</v>
      </c>
      <c r="AK56" s="52">
        <f t="shared" si="106"/>
        <v>6.6198425397894861E-2</v>
      </c>
      <c r="AM56" s="198">
        <f t="shared" si="88"/>
        <v>2.1642824699311363</v>
      </c>
      <c r="AN56" s="157">
        <f t="shared" si="89"/>
        <v>1.6258312843389231</v>
      </c>
      <c r="AO56" s="157">
        <f t="shared" si="90"/>
        <v>1.8444156881700937</v>
      </c>
      <c r="AP56" s="157">
        <f t="shared" si="91"/>
        <v>2.2679253964330508</v>
      </c>
      <c r="AQ56" s="157">
        <f t="shared" si="92"/>
        <v>1.9775145141985686</v>
      </c>
      <c r="AR56" s="157">
        <f t="shared" si="93"/>
        <v>2.2301042720461464</v>
      </c>
      <c r="AS56" s="157">
        <f t="shared" si="94"/>
        <v>2.4649217088977964</v>
      </c>
      <c r="AT56" s="157">
        <f t="shared" si="95"/>
        <v>2.2994092133916011</v>
      </c>
      <c r="AU56" s="157">
        <f t="shared" si="96"/>
        <v>2.5374049995421668</v>
      </c>
      <c r="AV56" s="157">
        <f t="shared" si="97"/>
        <v>2.5635245583717103</v>
      </c>
      <c r="AW56" s="157">
        <f t="shared" si="98"/>
        <v>2.3079094660369694</v>
      </c>
      <c r="AX56" s="157">
        <f t="shared" si="99"/>
        <v>2.6287498593130412</v>
      </c>
      <c r="AY56" s="157">
        <f t="shared" si="100"/>
        <v>2.8590970820133683</v>
      </c>
      <c r="AZ56" s="157">
        <f t="shared" si="101"/>
        <v>2.9141194246386446</v>
      </c>
      <c r="BA56" s="157">
        <f t="shared" si="102"/>
        <v>2.848429860853293</v>
      </c>
      <c r="BB56" s="157">
        <f t="shared" ref="BB56:BB59" si="107">(AJ56/Q56)*10</f>
        <v>2.8525154256710867</v>
      </c>
      <c r="BC56" s="52">
        <f t="shared" ref="BC56:BC59" si="108">IF(BB56="","",(BB56-BA56)/BA56)</f>
        <v>1.4343217201668664E-3</v>
      </c>
      <c r="BF56" s="105"/>
    </row>
    <row r="57" spans="1:58" ht="20.100000000000001" customHeight="1">
      <c r="A57" s="121" t="s">
        <v>78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202498.54000000012</v>
      </c>
      <c r="Q57" s="202">
        <v>215410.41999999972</v>
      </c>
      <c r="R57" s="52">
        <f t="shared" si="105"/>
        <v>6.376283009250136E-2</v>
      </c>
      <c r="T57" s="109" t="s">
        <v>78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57172.883000000023</v>
      </c>
      <c r="AJ57" s="119">
        <v>56747.513999999923</v>
      </c>
      <c r="AK57" s="52">
        <f t="shared" si="106"/>
        <v>-7.4400481081232242E-3</v>
      </c>
      <c r="AM57" s="198">
        <f t="shared" si="88"/>
        <v>1.78028436914874</v>
      </c>
      <c r="AN57" s="157">
        <f t="shared" si="89"/>
        <v>1.8490670998920886</v>
      </c>
      <c r="AO57" s="157">
        <f t="shared" si="90"/>
        <v>2.0713675613226452</v>
      </c>
      <c r="AP57" s="157">
        <f t="shared" si="91"/>
        <v>2.6398668876056313</v>
      </c>
      <c r="AQ57" s="157">
        <f t="shared" si="92"/>
        <v>2.1564433770399614</v>
      </c>
      <c r="AR57" s="157">
        <f t="shared" si="93"/>
        <v>2.2613040218962874</v>
      </c>
      <c r="AS57" s="157">
        <f t="shared" si="94"/>
        <v>2.3003462816760107</v>
      </c>
      <c r="AT57" s="157">
        <f t="shared" si="95"/>
        <v>2.695125703096739</v>
      </c>
      <c r="AU57" s="157">
        <f t="shared" si="96"/>
        <v>2.7967861439132284</v>
      </c>
      <c r="AV57" s="157">
        <f t="shared" si="97"/>
        <v>2.7346902490333531</v>
      </c>
      <c r="AW57" s="157">
        <f t="shared" si="98"/>
        <v>2.5669833050728972</v>
      </c>
      <c r="AX57" s="157">
        <f t="shared" si="99"/>
        <v>2.8743178526367079</v>
      </c>
      <c r="AY57" s="157">
        <f t="shared" si="100"/>
        <v>2.9092003555062247</v>
      </c>
      <c r="AZ57" s="157">
        <f t="shared" si="101"/>
        <v>3.0626846947596857</v>
      </c>
      <c r="BA57" s="157">
        <f t="shared" si="102"/>
        <v>2.8233726030814834</v>
      </c>
      <c r="BB57" s="157">
        <f t="shared" si="107"/>
        <v>2.6343903883572577</v>
      </c>
      <c r="BC57" s="52">
        <f t="shared" si="108"/>
        <v>-6.6934918373142416E-2</v>
      </c>
      <c r="BF57" s="105"/>
    </row>
    <row r="58" spans="1:58" ht="20.100000000000001" customHeight="1">
      <c r="A58" s="121" t="s">
        <v>79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159516.40999999989</v>
      </c>
      <c r="Q58" s="202">
        <v>162466.80999999994</v>
      </c>
      <c r="R58" s="52">
        <f t="shared" si="105"/>
        <v>1.8495902709947238E-2</v>
      </c>
      <c r="T58" s="109" t="s">
        <v>79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43593.326999999947</v>
      </c>
      <c r="AJ58" s="119">
        <v>41248.020000000084</v>
      </c>
      <c r="AK58" s="52">
        <f t="shared" si="106"/>
        <v>-5.3799679019678068E-2</v>
      </c>
      <c r="AM58" s="198">
        <f t="shared" si="88"/>
        <v>1.6675286305808483</v>
      </c>
      <c r="AN58" s="157">
        <f t="shared" si="89"/>
        <v>1.5335201199016324</v>
      </c>
      <c r="AO58" s="157">
        <f t="shared" si="90"/>
        <v>1.7218122402971472</v>
      </c>
      <c r="AP58" s="157">
        <f t="shared" si="91"/>
        <v>2.1904030522566904</v>
      </c>
      <c r="AQ58" s="157">
        <f t="shared" si="92"/>
        <v>2.2098559498187784</v>
      </c>
      <c r="AR58" s="157">
        <f t="shared" si="93"/>
        <v>1.9543144793232015</v>
      </c>
      <c r="AS58" s="157">
        <f t="shared" si="94"/>
        <v>2.3412179443459293</v>
      </c>
      <c r="AT58" s="157">
        <f t="shared" si="95"/>
        <v>2.250318511572504</v>
      </c>
      <c r="AU58" s="157">
        <f t="shared" si="96"/>
        <v>2.5225098647387783</v>
      </c>
      <c r="AV58" s="157">
        <f t="shared" si="97"/>
        <v>2.5830822495328061</v>
      </c>
      <c r="AW58" s="157">
        <f t="shared" si="98"/>
        <v>2.554902722610267</v>
      </c>
      <c r="AX58" s="157">
        <f t="shared" si="99"/>
        <v>2.4572668535012139</v>
      </c>
      <c r="AY58" s="157">
        <f t="shared" si="100"/>
        <v>2.8936638936443257</v>
      </c>
      <c r="AZ58" s="157">
        <f t="shared" si="101"/>
        <v>2.4755120501468113</v>
      </c>
      <c r="BA58" s="157">
        <f t="shared" si="102"/>
        <v>2.7328427840120009</v>
      </c>
      <c r="BB58" s="157">
        <f t="shared" si="107"/>
        <v>2.5388582443392655</v>
      </c>
      <c r="BC58" s="52">
        <f t="shared" si="108"/>
        <v>-7.0982692750423321E-2</v>
      </c>
      <c r="BF58" s="105"/>
    </row>
    <row r="59" spans="1:58" ht="20.100000000000001" customHeight="1">
      <c r="A59" s="121" t="s">
        <v>80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145643.49999999985</v>
      </c>
      <c r="Q59" s="202">
        <v>170609.54999999996</v>
      </c>
      <c r="R59" s="52">
        <f t="shared" si="105"/>
        <v>0.17141890987239478</v>
      </c>
      <c r="T59" s="109" t="s">
        <v>80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45783.413999999982</v>
      </c>
      <c r="AJ59" s="119">
        <v>50555.057000000052</v>
      </c>
      <c r="AK59" s="52">
        <f t="shared" si="106"/>
        <v>0.10422208793778619</v>
      </c>
      <c r="AM59" s="198">
        <f t="shared" si="88"/>
        <v>2.0176378539558204</v>
      </c>
      <c r="AN59" s="157">
        <f t="shared" si="89"/>
        <v>2.1322284964573752</v>
      </c>
      <c r="AO59" s="157">
        <f t="shared" si="90"/>
        <v>2.0698124355501131</v>
      </c>
      <c r="AP59" s="157">
        <f t="shared" si="91"/>
        <v>2.4195441735474672</v>
      </c>
      <c r="AQ59" s="157">
        <f t="shared" si="92"/>
        <v>2.2147954439362096</v>
      </c>
      <c r="AR59" s="157">
        <f t="shared" si="93"/>
        <v>2.4385642559372496</v>
      </c>
      <c r="AS59" s="157">
        <f t="shared" si="94"/>
        <v>2.6162790798815738</v>
      </c>
      <c r="AT59" s="157">
        <f t="shared" si="95"/>
        <v>2.741714467283753</v>
      </c>
      <c r="AU59" s="157">
        <f t="shared" si="96"/>
        <v>2.9662199105238427</v>
      </c>
      <c r="AV59" s="157">
        <f t="shared" si="97"/>
        <v>2.6555324622013563</v>
      </c>
      <c r="AW59" s="157">
        <f t="shared" si="98"/>
        <v>2.786435485029668</v>
      </c>
      <c r="AX59" s="157">
        <f t="shared" si="99"/>
        <v>3.3033356079417873</v>
      </c>
      <c r="AY59" s="157">
        <f t="shared" si="100"/>
        <v>2.9680519543547716</v>
      </c>
      <c r="AZ59" s="157">
        <f t="shared" si="101"/>
        <v>2.9669090697886649</v>
      </c>
      <c r="BA59" s="157">
        <f t="shared" si="102"/>
        <v>3.1435260756573435</v>
      </c>
      <c r="BB59" s="157">
        <f t="shared" si="107"/>
        <v>2.9632020599081388</v>
      </c>
      <c r="BC59" s="52">
        <f t="shared" si="108"/>
        <v>-5.7363613792036749E-2</v>
      </c>
      <c r="BF59" s="105"/>
    </row>
    <row r="60" spans="1:58" ht="20.100000000000001" customHeight="1">
      <c r="A60" s="121" t="s">
        <v>81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201987.18000000005</v>
      </c>
      <c r="Q60" s="202">
        <v>207729.03999999975</v>
      </c>
      <c r="R60" s="52">
        <f t="shared" si="105"/>
        <v>2.8426853625065182E-2</v>
      </c>
      <c r="T60" s="109" t="s">
        <v>81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64666.687999999958</v>
      </c>
      <c r="AJ60" s="119">
        <v>64684.627000000022</v>
      </c>
      <c r="AK60" s="52">
        <f t="shared" si="106"/>
        <v>2.7740712498008219E-4</v>
      </c>
      <c r="AM60" s="198">
        <f t="shared" si="88"/>
        <v>2.3647140718469641</v>
      </c>
      <c r="AN60" s="157">
        <f t="shared" si="89"/>
        <v>2.2614935016861302</v>
      </c>
      <c r="AO60" s="157">
        <f t="shared" si="90"/>
        <v>2.5580688905462297</v>
      </c>
      <c r="AP60" s="157">
        <f t="shared" si="91"/>
        <v>2.3603331049966276</v>
      </c>
      <c r="AQ60" s="157">
        <f t="shared" si="92"/>
        <v>2.5709811698639262</v>
      </c>
      <c r="AR60" s="157">
        <f t="shared" si="93"/>
        <v>2.426905203187177</v>
      </c>
      <c r="AS60" s="157">
        <f t="shared" si="94"/>
        <v>2.7569178405590455</v>
      </c>
      <c r="AT60" s="157">
        <f t="shared" si="95"/>
        <v>2.568696662723287</v>
      </c>
      <c r="AU60" s="157">
        <f t="shared" si="96"/>
        <v>2.9967018158701015</v>
      </c>
      <c r="AV60" s="157">
        <f t="shared" si="97"/>
        <v>2.6446157846551293</v>
      </c>
      <c r="AW60" s="157">
        <f t="shared" si="98"/>
        <v>2.8633281235413843</v>
      </c>
      <c r="AX60" s="157">
        <f t="shared" si="99"/>
        <v>3.0177047586960484</v>
      </c>
      <c r="AY60" s="157">
        <f t="shared" si="100"/>
        <v>3.1907721970477527</v>
      </c>
      <c r="AZ60" s="157">
        <f t="shared" si="101"/>
        <v>3.0720834500865446</v>
      </c>
      <c r="BA60" s="157">
        <f t="shared" si="102"/>
        <v>3.2015243739726422</v>
      </c>
      <c r="BB60" s="157">
        <f t="shared" ref="BB60" si="109">(AJ60/Q60)*10</f>
        <v>3.1138942826674643</v>
      </c>
      <c r="BC60" s="52">
        <f t="shared" ref="BC60" si="110">IF(BB60="","",(BB60-BA60)/BA60)</f>
        <v>-2.7371364721625192E-2</v>
      </c>
      <c r="BF60" s="105"/>
    </row>
    <row r="61" spans="1:58" ht="20.100000000000001" customHeight="1">
      <c r="A61" s="121" t="s">
        <v>82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172490.83000000034</v>
      </c>
      <c r="Q61" s="202">
        <v>146600.08000000005</v>
      </c>
      <c r="R61" s="52">
        <f t="shared" si="105"/>
        <v>-0.15009928353872631</v>
      </c>
      <c r="T61" s="109" t="s">
        <v>82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>
        <v>48957.753999999972</v>
      </c>
      <c r="AK61" s="52">
        <f t="shared" si="106"/>
        <v>-5.4277204376981768E-2</v>
      </c>
      <c r="AM61" s="198">
        <f t="shared" ref="AM61:AN67" si="111">(U61/B61)*10</f>
        <v>1.9784200067392308</v>
      </c>
      <c r="AN61" s="157">
        <f t="shared" si="111"/>
        <v>1.9672226836151285</v>
      </c>
      <c r="AO61" s="157">
        <f t="shared" ref="AO61:AZ63" si="112">IF(W61="","",(W61/D61)*10)</f>
        <v>2.1967931517532344</v>
      </c>
      <c r="AP61" s="157">
        <f t="shared" si="112"/>
        <v>2.3729260081576027</v>
      </c>
      <c r="AQ61" s="157">
        <f t="shared" si="112"/>
        <v>2.4758168420606395</v>
      </c>
      <c r="AR61" s="157">
        <f t="shared" si="112"/>
        <v>2.4958910965727048</v>
      </c>
      <c r="AS61" s="157">
        <f t="shared" si="112"/>
        <v>2.8239750172941114</v>
      </c>
      <c r="AT61" s="157">
        <f t="shared" si="112"/>
        <v>2.95999563618712</v>
      </c>
      <c r="AU61" s="157">
        <f t="shared" si="112"/>
        <v>2.8613877922934243</v>
      </c>
      <c r="AV61" s="157">
        <f t="shared" si="112"/>
        <v>2.7146381384743794</v>
      </c>
      <c r="AW61" s="157">
        <f t="shared" si="112"/>
        <v>2.7936391721613445</v>
      </c>
      <c r="AX61" s="157">
        <f t="shared" si="112"/>
        <v>3.094595117974555</v>
      </c>
      <c r="AY61" s="157">
        <f t="shared" si="112"/>
        <v>2.9794973919702468</v>
      </c>
      <c r="AZ61" s="157">
        <f t="shared" si="112"/>
        <v>3.0009551822447307</v>
      </c>
      <c r="BA61" s="157">
        <f t="shared" ref="BA61:BA63" si="113">IF(AI61="","",(AI61/P61)*10)</f>
        <v>3.0011770480784343</v>
      </c>
      <c r="BB61" s="157">
        <f t="shared" ref="BB61:BB63" si="114">IF(AJ61="","",(AJ61/Q61)*10)</f>
        <v>3.3395448351733474</v>
      </c>
      <c r="BC61" s="52">
        <f t="shared" si="104"/>
        <v>0.11274502692587232</v>
      </c>
      <c r="BF61" s="105"/>
    </row>
    <row r="62" spans="1:58" ht="20.100000000000001" customHeight="1" thickBot="1">
      <c r="A62" s="122" t="s">
        <v>83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117416.39999999989</v>
      </c>
      <c r="Q62" s="203">
        <v>124151.33999999987</v>
      </c>
      <c r="R62" s="52">
        <f t="shared" si="105"/>
        <v>5.7359448935582931E-2</v>
      </c>
      <c r="T62" s="110" t="s">
        <v>83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>
        <v>37825.536999999989</v>
      </c>
      <c r="AK62" s="52">
        <f t="shared" si="106"/>
        <v>2.1710439127753138E-3</v>
      </c>
      <c r="AM62" s="198">
        <f t="shared" si="111"/>
        <v>2.0408556968710365</v>
      </c>
      <c r="AN62" s="157">
        <f t="shared" si="111"/>
        <v>1.8586959199657298</v>
      </c>
      <c r="AO62" s="157">
        <f t="shared" si="112"/>
        <v>2.3103681372605527</v>
      </c>
      <c r="AP62" s="157">
        <f t="shared" si="112"/>
        <v>2.494909882777443</v>
      </c>
      <c r="AQ62" s="157">
        <f t="shared" si="112"/>
        <v>2.357121537342076</v>
      </c>
      <c r="AR62" s="157">
        <f t="shared" si="112"/>
        <v>2.6659387435479127</v>
      </c>
      <c r="AS62" s="157">
        <f t="shared" si="112"/>
        <v>3.190162257970441</v>
      </c>
      <c r="AT62" s="157">
        <f t="shared" si="112"/>
        <v>3.0157583548138938</v>
      </c>
      <c r="AU62" s="157">
        <f t="shared" si="112"/>
        <v>3.3894753383554024</v>
      </c>
      <c r="AV62" s="157">
        <f t="shared" si="112"/>
        <v>3.080067195408315</v>
      </c>
      <c r="AW62" s="157">
        <f t="shared" si="112"/>
        <v>2.920769071613742</v>
      </c>
      <c r="AX62" s="157">
        <f t="shared" si="112"/>
        <v>2.7992960150697193</v>
      </c>
      <c r="AY62" s="157">
        <f t="shared" si="112"/>
        <v>3.0658930312246784</v>
      </c>
      <c r="AZ62" s="157">
        <f t="shared" si="112"/>
        <v>3.2488675331789625</v>
      </c>
      <c r="BA62" s="157">
        <f t="shared" si="113"/>
        <v>3.2145078540987511</v>
      </c>
      <c r="BB62" s="157">
        <f t="shared" si="114"/>
        <v>3.0467280498140434</v>
      </c>
      <c r="BC62" s="52">
        <f t="shared" si="104"/>
        <v>-5.2194554158819406E-2</v>
      </c>
      <c r="BF62" s="105"/>
    </row>
    <row r="63" spans="1:58" ht="20.100000000000001" customHeight="1" thickBot="1">
      <c r="A63" s="35" t="str">
        <f>A19</f>
        <v>jan-dez</v>
      </c>
      <c r="B63" s="167">
        <f>SUM(B51:B62)</f>
        <v>1169494.56</v>
      </c>
      <c r="C63" s="168">
        <f t="shared" ref="C63:Q63" si="115">SUM(C51:C62)</f>
        <v>1396777.8300000003</v>
      </c>
      <c r="D63" s="168">
        <f t="shared" si="115"/>
        <v>1496007.3299999994</v>
      </c>
      <c r="E63" s="168">
        <f t="shared" si="115"/>
        <v>1402563.3800000001</v>
      </c>
      <c r="F63" s="168">
        <f t="shared" si="115"/>
        <v>1451677.5899999996</v>
      </c>
      <c r="G63" s="168">
        <f t="shared" si="115"/>
        <v>1395666.61</v>
      </c>
      <c r="H63" s="168">
        <f t="shared" si="115"/>
        <v>1132719.4099999995</v>
      </c>
      <c r="I63" s="168">
        <f t="shared" si="115"/>
        <v>1302939.8799999994</v>
      </c>
      <c r="J63" s="168">
        <f t="shared" si="115"/>
        <v>1270464.3999999999</v>
      </c>
      <c r="K63" s="168">
        <f t="shared" si="115"/>
        <v>1395239.9999999991</v>
      </c>
      <c r="L63" s="168">
        <f t="shared" si="115"/>
        <v>1739636.7300000004</v>
      </c>
      <c r="M63" s="168">
        <f t="shared" si="115"/>
        <v>1779298.3399999987</v>
      </c>
      <c r="N63" s="168">
        <f t="shared" si="115"/>
        <v>1784966.3799999992</v>
      </c>
      <c r="O63" s="168">
        <f t="shared" si="115"/>
        <v>1777199.7600000002</v>
      </c>
      <c r="P63" s="168">
        <f t="shared" si="115"/>
        <v>1878873.1000000003</v>
      </c>
      <c r="Q63" s="169">
        <f t="shared" si="115"/>
        <v>1922146.169999999</v>
      </c>
      <c r="R63" s="57">
        <f t="shared" si="105"/>
        <v>2.3031395787186829E-2</v>
      </c>
      <c r="T63" s="109"/>
      <c r="U63" s="167">
        <f>SUM(U51:U62)</f>
        <v>228223.55300000007</v>
      </c>
      <c r="V63" s="168">
        <f t="shared" ref="V63:AJ63" si="116">SUM(V51:V62)</f>
        <v>265930.68799999997</v>
      </c>
      <c r="W63" s="168">
        <f t="shared" si="116"/>
        <v>297441.74100000004</v>
      </c>
      <c r="X63" s="168">
        <f t="shared" si="116"/>
        <v>313195.50799999997</v>
      </c>
      <c r="Y63" s="168">
        <f t="shared" si="116"/>
        <v>319331.63400000008</v>
      </c>
      <c r="Z63" s="168">
        <f t="shared" si="116"/>
        <v>313646.51399999997</v>
      </c>
      <c r="AA63" s="168">
        <f t="shared" si="116"/>
        <v>292708.82400000008</v>
      </c>
      <c r="AB63" s="168">
        <f t="shared" si="116"/>
        <v>335676.54800000001</v>
      </c>
      <c r="AC63" s="168">
        <f t="shared" si="116"/>
        <v>346139.44200000004</v>
      </c>
      <c r="AD63" s="168">
        <f t="shared" si="116"/>
        <v>364472.386</v>
      </c>
      <c r="AE63" s="168">
        <f t="shared" si="116"/>
        <v>462235.53400000004</v>
      </c>
      <c r="AF63" s="168">
        <f t="shared" si="116"/>
        <v>497791.26100000017</v>
      </c>
      <c r="AG63" s="168">
        <f t="shared" si="116"/>
        <v>520796.79800000024</v>
      </c>
      <c r="AH63" s="168">
        <f t="shared" si="116"/>
        <v>520220.65399999992</v>
      </c>
      <c r="AI63" s="168">
        <f t="shared" si="116"/>
        <v>557691.90200000012</v>
      </c>
      <c r="AJ63" s="169">
        <f t="shared" si="116"/>
        <v>549765.32999999984</v>
      </c>
      <c r="AK63" s="57">
        <f t="shared" si="106"/>
        <v>-1.4213173925556256E-2</v>
      </c>
      <c r="AM63" s="199">
        <f t="shared" si="111"/>
        <v>1.9514716938914198</v>
      </c>
      <c r="AN63" s="173">
        <f t="shared" si="111"/>
        <v>1.9038868049616731</v>
      </c>
      <c r="AO63" s="173">
        <f t="shared" si="112"/>
        <v>1.9882371899875662</v>
      </c>
      <c r="AP63" s="173">
        <f t="shared" si="112"/>
        <v>2.23302213979093</v>
      </c>
      <c r="AQ63" s="173">
        <f t="shared" si="112"/>
        <v>2.1997421204249639</v>
      </c>
      <c r="AR63" s="173">
        <f t="shared" si="112"/>
        <v>2.2472882259467393</v>
      </c>
      <c r="AS63" s="173">
        <f t="shared" si="112"/>
        <v>2.5841247304131585</v>
      </c>
      <c r="AT63" s="173">
        <f t="shared" si="112"/>
        <v>2.5763011260350721</v>
      </c>
      <c r="AU63" s="173">
        <f t="shared" si="112"/>
        <v>2.7245111472623718</v>
      </c>
      <c r="AV63" s="173">
        <f t="shared" si="112"/>
        <v>2.612255855623407</v>
      </c>
      <c r="AW63" s="173">
        <f t="shared" si="112"/>
        <v>2.6570807918041601</v>
      </c>
      <c r="AX63" s="173">
        <f t="shared" si="112"/>
        <v>2.7976829394445484</v>
      </c>
      <c r="AY63" s="173">
        <f t="shared" si="112"/>
        <v>2.9176840742513059</v>
      </c>
      <c r="AZ63" s="173">
        <f t="shared" si="112"/>
        <v>2.9271929116173179</v>
      </c>
      <c r="BA63" s="173">
        <f t="shared" si="113"/>
        <v>2.9682254857978436</v>
      </c>
      <c r="BB63" s="173">
        <f t="shared" si="114"/>
        <v>2.8601640113561193</v>
      </c>
      <c r="BC63" s="61">
        <f t="shared" si="104"/>
        <v>-3.6406086720422441E-2</v>
      </c>
      <c r="BF63" s="105"/>
    </row>
    <row r="64" spans="1:58" ht="20.100000000000001" customHeight="1">
      <c r="A64" s="121" t="s">
        <v>84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17">SUM(E51:E53)</f>
        <v>307586.39999999991</v>
      </c>
      <c r="F64" s="154">
        <f t="shared" si="117"/>
        <v>312002.81999999983</v>
      </c>
      <c r="G64" s="154">
        <f t="shared" si="117"/>
        <v>314085.74999999994</v>
      </c>
      <c r="H64" s="154">
        <f t="shared" si="117"/>
        <v>225185.55999999994</v>
      </c>
      <c r="I64" s="154">
        <f t="shared" si="117"/>
        <v>291368.51999999996</v>
      </c>
      <c r="J64" s="154">
        <f t="shared" si="117"/>
        <v>290915.21000000002</v>
      </c>
      <c r="K64" s="154">
        <f t="shared" si="117"/>
        <v>314581.43999999971</v>
      </c>
      <c r="L64" s="154">
        <f t="shared" si="117"/>
        <v>387624.22000000009</v>
      </c>
      <c r="M64" s="154">
        <f t="shared" si="117"/>
        <v>406414.74999999977</v>
      </c>
      <c r="N64" s="154">
        <f t="shared" si="117"/>
        <v>411776.26999999984</v>
      </c>
      <c r="O64" s="154">
        <f t="shared" ref="O64:P64" si="118">SUM(O51:O53)</f>
        <v>412801.68999999994</v>
      </c>
      <c r="P64" s="154">
        <f t="shared" si="118"/>
        <v>411153.38000000012</v>
      </c>
      <c r="Q64" s="154">
        <f t="shared" ref="Q64" si="119">SUM(Q51:Q53)</f>
        <v>437098.29999999981</v>
      </c>
      <c r="R64" s="52">
        <f t="shared" si="105"/>
        <v>6.3102776876112959E-2</v>
      </c>
      <c r="T64" s="108" t="s">
        <v>84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20">SUM(Y51:Y53)</f>
        <v>61448.611999999994</v>
      </c>
      <c r="Z64" s="154">
        <f t="shared" si="120"/>
        <v>65590.697999999975</v>
      </c>
      <c r="AA64" s="154">
        <f t="shared" si="120"/>
        <v>58604.442999999985</v>
      </c>
      <c r="AB64" s="154">
        <f t="shared" si="120"/>
        <v>74095.891999999963</v>
      </c>
      <c r="AC64" s="154">
        <f t="shared" si="120"/>
        <v>76343.599000000002</v>
      </c>
      <c r="AD64" s="154">
        <f t="shared" si="120"/>
        <v>80321.476000000039</v>
      </c>
      <c r="AE64" s="154">
        <f t="shared" si="120"/>
        <v>99368.438000000038</v>
      </c>
      <c r="AF64" s="154">
        <f t="shared" si="120"/>
        <v>107006.38200000001</v>
      </c>
      <c r="AG64" s="154">
        <f t="shared" si="120"/>
        <v>114366.99700000009</v>
      </c>
      <c r="AH64" s="154">
        <f t="shared" ref="AH64" si="121">SUM(AH51:AH53)</f>
        <v>116285.541</v>
      </c>
      <c r="AI64" s="154">
        <f t="shared" si="120"/>
        <v>121877.28200000005</v>
      </c>
      <c r="AJ64" s="119">
        <f>IF(AJ53="","",SUM(AJ51:AJ53))</f>
        <v>120174.49599999996</v>
      </c>
      <c r="AK64" s="52">
        <f t="shared" si="106"/>
        <v>-1.3971315835547546E-2</v>
      </c>
      <c r="AM64" s="197">
        <f t="shared" si="111"/>
        <v>1.9450344091466372</v>
      </c>
      <c r="AN64" s="156">
        <f t="shared" si="111"/>
        <v>1.9790475308153666</v>
      </c>
      <c r="AO64" s="156">
        <f t="shared" ref="AO64:AZ66" si="122">(W64/D64)*10</f>
        <v>1.7976382565582869</v>
      </c>
      <c r="AP64" s="156">
        <f t="shared" si="122"/>
        <v>2.0596266935079059</v>
      </c>
      <c r="AQ64" s="156">
        <f t="shared" si="122"/>
        <v>1.9694889937212756</v>
      </c>
      <c r="AR64" s="156">
        <f t="shared" si="122"/>
        <v>2.0883054388809423</v>
      </c>
      <c r="AS64" s="156">
        <f t="shared" si="122"/>
        <v>2.6024956040698171</v>
      </c>
      <c r="AT64" s="156">
        <f t="shared" si="122"/>
        <v>2.5430301118322589</v>
      </c>
      <c r="AU64" s="156">
        <f t="shared" si="122"/>
        <v>2.6242560160398627</v>
      </c>
      <c r="AV64" s="156">
        <f t="shared" si="122"/>
        <v>2.5532808292822393</v>
      </c>
      <c r="AW64" s="156">
        <f t="shared" si="122"/>
        <v>2.5635250036749513</v>
      </c>
      <c r="AX64" s="156">
        <f t="shared" si="122"/>
        <v>2.6329354926217627</v>
      </c>
      <c r="AY64" s="156">
        <f t="shared" si="122"/>
        <v>2.7774062113875608</v>
      </c>
      <c r="AZ64" s="156">
        <f t="shared" si="122"/>
        <v>2.8169831620602137</v>
      </c>
      <c r="BA64" s="156">
        <f t="shared" ref="BA64:BA66" si="123">(AI64/P64)*10</f>
        <v>2.9642777593121088</v>
      </c>
      <c r="BB64" s="156">
        <f t="shared" ref="BB64" si="124">(AJ64/Q64)*10</f>
        <v>2.7493700158522696</v>
      </c>
      <c r="BC64" s="61">
        <f t="shared" si="104"/>
        <v>-7.2499192352915937E-2</v>
      </c>
    </row>
    <row r="65" spans="1:55" ht="20.100000000000001" customHeight="1">
      <c r="A65" s="121" t="s">
        <v>85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5">SUM(E54:E56)</f>
        <v>341280.04000000004</v>
      </c>
      <c r="F65" s="154">
        <f t="shared" si="125"/>
        <v>330986.2099999999</v>
      </c>
      <c r="G65" s="154">
        <f t="shared" si="125"/>
        <v>352389.62000000011</v>
      </c>
      <c r="H65" s="154">
        <f t="shared" si="125"/>
        <v>271249.88999999984</v>
      </c>
      <c r="I65" s="154">
        <f t="shared" si="125"/>
        <v>338059.84999999963</v>
      </c>
      <c r="J65" s="154">
        <f t="shared" si="125"/>
        <v>341622.02</v>
      </c>
      <c r="K65" s="154">
        <f t="shared" si="125"/>
        <v>348164.02999999968</v>
      </c>
      <c r="L65" s="154">
        <f t="shared" si="125"/>
        <v>373006.16999999981</v>
      </c>
      <c r="M65" s="154">
        <f t="shared" si="125"/>
        <v>455027.89</v>
      </c>
      <c r="N65" s="154">
        <f t="shared" si="125"/>
        <v>411180.44999999978</v>
      </c>
      <c r="O65" s="154">
        <f t="shared" ref="O65:P65" si="126">SUM(O54:O56)</f>
        <v>458853.4600000002</v>
      </c>
      <c r="P65" s="154">
        <f t="shared" si="126"/>
        <v>468166.8600000001</v>
      </c>
      <c r="Q65" s="154">
        <f>IF(Q56="","",SUM(Q54:Q56))</f>
        <v>458080.62999999977</v>
      </c>
      <c r="R65" s="52">
        <f t="shared" si="105"/>
        <v>-2.1544092206783556E-2</v>
      </c>
      <c r="T65" s="109" t="s">
        <v>85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27">SUM(Y54:Y56)</f>
        <v>68997.127000000022</v>
      </c>
      <c r="Z65" s="154">
        <f t="shared" si="127"/>
        <v>75648.96299999996</v>
      </c>
      <c r="AA65" s="154">
        <f t="shared" si="127"/>
        <v>65293.128000000026</v>
      </c>
      <c r="AB65" s="154">
        <f t="shared" si="127"/>
        <v>80241.398000000045</v>
      </c>
      <c r="AC65" s="154">
        <f t="shared" si="127"/>
        <v>84590.548999999999</v>
      </c>
      <c r="AD65" s="154">
        <f t="shared" si="127"/>
        <v>84889.636000000028</v>
      </c>
      <c r="AE65" s="154">
        <f t="shared" si="127"/>
        <v>93771.617999999988</v>
      </c>
      <c r="AF65" s="154">
        <f t="shared" si="127"/>
        <v>121302.12800000008</v>
      </c>
      <c r="AG65" s="154">
        <f t="shared" si="127"/>
        <v>117899.58700000003</v>
      </c>
      <c r="AH65" s="154">
        <f t="shared" ref="AH65" si="128">SUM(AH54:AH56)</f>
        <v>136371.95699999994</v>
      </c>
      <c r="AI65" s="154">
        <f t="shared" si="127"/>
        <v>135087.1620000001</v>
      </c>
      <c r="AJ65" s="119">
        <f>IF(AJ56="","",SUM(AJ54:AJ56))</f>
        <v>129572.32499999992</v>
      </c>
      <c r="AK65" s="52">
        <f t="shared" si="106"/>
        <v>-4.0824286470687497E-2</v>
      </c>
      <c r="AM65" s="198">
        <f t="shared" si="111"/>
        <v>1.9239920608248851</v>
      </c>
      <c r="AN65" s="157">
        <f t="shared" si="111"/>
        <v>1.7497338733485361</v>
      </c>
      <c r="AO65" s="157">
        <f t="shared" si="122"/>
        <v>1.8123227987763368</v>
      </c>
      <c r="AP65" s="157">
        <f t="shared" si="122"/>
        <v>2.0013737105750451</v>
      </c>
      <c r="AQ65" s="157">
        <f t="shared" si="122"/>
        <v>2.0845921949437121</v>
      </c>
      <c r="AR65" s="157">
        <f t="shared" si="122"/>
        <v>2.1467420918924893</v>
      </c>
      <c r="AS65" s="157">
        <f t="shared" si="122"/>
        <v>2.4071209024269122</v>
      </c>
      <c r="AT65" s="157">
        <f t="shared" si="122"/>
        <v>2.3735855648045794</v>
      </c>
      <c r="AU65" s="157">
        <f t="shared" si="122"/>
        <v>2.4761445119960355</v>
      </c>
      <c r="AV65" s="157">
        <f t="shared" si="122"/>
        <v>2.4382081055300313</v>
      </c>
      <c r="AW65" s="157">
        <f t="shared" si="122"/>
        <v>2.5139428122596481</v>
      </c>
      <c r="AX65" s="157">
        <f t="shared" si="122"/>
        <v>2.6658174293448273</v>
      </c>
      <c r="AY65" s="157">
        <f t="shared" si="122"/>
        <v>2.8673441794229291</v>
      </c>
      <c r="AZ65" s="157">
        <f t="shared" si="122"/>
        <v>2.972015444756587</v>
      </c>
      <c r="BA65" s="157">
        <f t="shared" si="123"/>
        <v>2.8854490469487755</v>
      </c>
      <c r="BB65" s="157">
        <f>IF(AJ65="","",(AJ65/Q65)*10)</f>
        <v>2.8285920974218008</v>
      </c>
      <c r="BC65" s="52">
        <f t="shared" si="104"/>
        <v>-1.970471444889943E-2</v>
      </c>
    </row>
    <row r="66" spans="1:55" ht="20.100000000000001" customHeight="1">
      <c r="A66" s="121" t="s">
        <v>86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29">SUM(E57:E59)</f>
        <v>374827.90000000014</v>
      </c>
      <c r="F66" s="154">
        <f t="shared" si="129"/>
        <v>411823.39999999991</v>
      </c>
      <c r="G66" s="154">
        <f t="shared" si="129"/>
        <v>392287.49999999988</v>
      </c>
      <c r="H66" s="154">
        <f t="shared" si="129"/>
        <v>324909.64999999991</v>
      </c>
      <c r="I66" s="154">
        <f t="shared" si="129"/>
        <v>335894.45999999973</v>
      </c>
      <c r="J66" s="154">
        <f t="shared" si="129"/>
        <v>323029.73000000004</v>
      </c>
      <c r="K66" s="154">
        <f t="shared" si="129"/>
        <v>359624.85999999987</v>
      </c>
      <c r="L66" s="154">
        <f t="shared" si="129"/>
        <v>485561.99000000028</v>
      </c>
      <c r="M66" s="154">
        <f t="shared" si="129"/>
        <v>462583.7999999997</v>
      </c>
      <c r="N66" s="154">
        <f t="shared" si="129"/>
        <v>492833.60999999993</v>
      </c>
      <c r="O66" s="154">
        <f t="shared" ref="O66:P66" si="130">SUM(O57:O59)</f>
        <v>489114.31000000017</v>
      </c>
      <c r="P66" s="154">
        <f t="shared" si="130"/>
        <v>507658.44999999984</v>
      </c>
      <c r="Q66" s="154">
        <f>IF(Q59="","",SUM(Q57:Q59))</f>
        <v>548486.77999999956</v>
      </c>
      <c r="R66" s="52">
        <f t="shared" si="105"/>
        <v>8.042480136004776E-2</v>
      </c>
      <c r="T66" s="109" t="s">
        <v>86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31">SUM(Y57:Y59)</f>
        <v>90275.416000000056</v>
      </c>
      <c r="Z66" s="154">
        <f t="shared" si="131"/>
        <v>87840.50900000002</v>
      </c>
      <c r="AA66" s="154">
        <f t="shared" si="131"/>
        <v>78765.768000000011</v>
      </c>
      <c r="AB66" s="154">
        <f t="shared" si="131"/>
        <v>86377.072000000029</v>
      </c>
      <c r="AC66" s="154">
        <f t="shared" si="131"/>
        <v>89313.755000000005</v>
      </c>
      <c r="AD66" s="154">
        <f t="shared" si="131"/>
        <v>95872.349999999977</v>
      </c>
      <c r="AE66" s="154">
        <f t="shared" si="131"/>
        <v>128355.976</v>
      </c>
      <c r="AF66" s="154">
        <f t="shared" si="131"/>
        <v>133533.43400000001</v>
      </c>
      <c r="AG66" s="154">
        <f t="shared" si="131"/>
        <v>144237.76400000011</v>
      </c>
      <c r="AH66" s="154">
        <f t="shared" ref="AH66" si="132">SUM(AH57:AH59)</f>
        <v>138745.30100000001</v>
      </c>
      <c r="AI66" s="154">
        <f t="shared" si="131"/>
        <v>146549.62399999995</v>
      </c>
      <c r="AJ66" s="119">
        <f>IF(AJ59="","",SUM(AJ57:AJ59))</f>
        <v>148550.59100000007</v>
      </c>
      <c r="AK66" s="52">
        <f t="shared" si="106"/>
        <v>1.3653852841001634E-2</v>
      </c>
      <c r="AM66" s="198">
        <f t="shared" si="111"/>
        <v>1.8380654168220978</v>
      </c>
      <c r="AN66" s="157">
        <f t="shared" si="111"/>
        <v>1.8450697519866253</v>
      </c>
      <c r="AO66" s="157">
        <f t="shared" si="122"/>
        <v>1.959075682997454</v>
      </c>
      <c r="AP66" s="157">
        <f t="shared" si="122"/>
        <v>2.4233752876986996</v>
      </c>
      <c r="AQ66" s="157">
        <f t="shared" si="122"/>
        <v>2.1920904931579916</v>
      </c>
      <c r="AR66" s="157">
        <f t="shared" si="122"/>
        <v>2.2391870503138653</v>
      </c>
      <c r="AS66" s="157">
        <f t="shared" si="122"/>
        <v>2.4242360299240122</v>
      </c>
      <c r="AT66" s="157">
        <f t="shared" si="122"/>
        <v>2.5715539339350846</v>
      </c>
      <c r="AU66" s="157">
        <f t="shared" si="122"/>
        <v>2.764877245199691</v>
      </c>
      <c r="AV66" s="157">
        <f t="shared" si="122"/>
        <v>2.6658988480384815</v>
      </c>
      <c r="AW66" s="157">
        <f t="shared" si="122"/>
        <v>2.643451889634111</v>
      </c>
      <c r="AX66" s="157">
        <f t="shared" si="122"/>
        <v>2.8866863474250524</v>
      </c>
      <c r="AY66" s="157">
        <f t="shared" si="122"/>
        <v>2.9267030712454885</v>
      </c>
      <c r="AZ66" s="157">
        <f t="shared" si="122"/>
        <v>2.836664112321718</v>
      </c>
      <c r="BA66" s="157">
        <f t="shared" si="123"/>
        <v>2.8867760203735404</v>
      </c>
      <c r="BB66" s="157">
        <f t="shared" ref="BB66:BB67" si="133">IF(AJ66="","",(AJ66/Q66)*10)</f>
        <v>2.7083714032268964</v>
      </c>
      <c r="BC66" s="52">
        <f t="shared" si="104"/>
        <v>-6.1800644001317073E-2</v>
      </c>
    </row>
    <row r="67" spans="1:55" ht="20.100000000000001" customHeight="1" thickBot="1">
      <c r="A67" s="122" t="s">
        <v>87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34">IF(E62="","",SUM(E60:E62))</f>
        <v>378869.0400000001</v>
      </c>
      <c r="F67" s="155">
        <f t="shared" si="134"/>
        <v>396865.16000000021</v>
      </c>
      <c r="G67" s="155">
        <f t="shared" si="134"/>
        <v>336903.74</v>
      </c>
      <c r="H67" s="155">
        <f t="shared" si="134"/>
        <v>311374.30999999976</v>
      </c>
      <c r="I67" s="155">
        <f t="shared" si="134"/>
        <v>337617.05000000005</v>
      </c>
      <c r="J67" s="155">
        <f t="shared" si="134"/>
        <v>314897.43999999994</v>
      </c>
      <c r="K67" s="155">
        <f t="shared" si="134"/>
        <v>372869.66999999981</v>
      </c>
      <c r="L67" s="155">
        <f t="shared" si="134"/>
        <v>493444.35000000033</v>
      </c>
      <c r="M67" s="155">
        <f t="shared" si="134"/>
        <v>455271.89999999967</v>
      </c>
      <c r="N67" s="155">
        <f t="shared" si="134"/>
        <v>469176.04999999987</v>
      </c>
      <c r="O67" s="155">
        <f t="shared" ref="O67:P67" si="135">IF(O62="","",SUM(O60:O62))</f>
        <v>416430.29999999993</v>
      </c>
      <c r="P67" s="155">
        <f t="shared" si="135"/>
        <v>491894.41000000027</v>
      </c>
      <c r="Q67" s="155">
        <f>IF(Q62="","",SUM(Q60:Q62))</f>
        <v>478480.45999999961</v>
      </c>
      <c r="R67" s="55">
        <f t="shared" si="105"/>
        <v>-2.7269978530556273E-2</v>
      </c>
      <c r="T67" s="110" t="s">
        <v>87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36">IF(Y62="","",SUM(Y60:Y62))</f>
        <v>98610.478999999992</v>
      </c>
      <c r="Z67" s="155">
        <f t="shared" si="136"/>
        <v>84566.343999999997</v>
      </c>
      <c r="AA67" s="155">
        <f t="shared" si="136"/>
        <v>90045.485000000015</v>
      </c>
      <c r="AB67" s="155">
        <f t="shared" si="136"/>
        <v>94962.186000000016</v>
      </c>
      <c r="AC67" s="155">
        <f t="shared" si="136"/>
        <v>95891.539000000004</v>
      </c>
      <c r="AD67" s="155">
        <f t="shared" si="136"/>
        <v>103388.924</v>
      </c>
      <c r="AE67" s="155">
        <f t="shared" si="136"/>
        <v>140739.50200000001</v>
      </c>
      <c r="AF67" s="155">
        <f t="shared" si="136"/>
        <v>135949.3170000001</v>
      </c>
      <c r="AG67" s="155">
        <f t="shared" si="136"/>
        <v>144292.45000000004</v>
      </c>
      <c r="AH67" s="155">
        <f t="shared" ref="AH67" si="137">IF(AH62="","",SUM(AH60:AH62))</f>
        <v>128817.85499999998</v>
      </c>
      <c r="AI67" s="155">
        <f t="shared" si="136"/>
        <v>154177.83399999997</v>
      </c>
      <c r="AJ67" s="123">
        <f t="shared" si="136"/>
        <v>151467.91799999998</v>
      </c>
      <c r="AK67" s="55">
        <f t="shared" si="106"/>
        <v>-1.7576560324488656E-2</v>
      </c>
      <c r="AM67" s="200">
        <f t="shared" si="111"/>
        <v>2.1176785143360082</v>
      </c>
      <c r="AN67" s="158">
        <f t="shared" si="111"/>
        <v>2.0453352071175841</v>
      </c>
      <c r="AO67" s="158">
        <f t="shared" ref="AO67:AZ67" si="138">IF(W62="","",(W67/D67)*10)</f>
        <v>2.3611669003409426</v>
      </c>
      <c r="AP67" s="158">
        <f t="shared" si="138"/>
        <v>2.3941369028200361</v>
      </c>
      <c r="AQ67" s="158">
        <f t="shared" si="138"/>
        <v>2.4847350923925884</v>
      </c>
      <c r="AR67" s="158">
        <f t="shared" si="138"/>
        <v>2.5101040433685897</v>
      </c>
      <c r="AS67" s="158">
        <f t="shared" si="138"/>
        <v>2.8918726467832263</v>
      </c>
      <c r="AT67" s="158">
        <f t="shared" si="138"/>
        <v>2.8127189074129992</v>
      </c>
      <c r="AU67" s="158">
        <f t="shared" si="138"/>
        <v>3.045167309076886</v>
      </c>
      <c r="AV67" s="158">
        <f t="shared" si="138"/>
        <v>2.7727898597920304</v>
      </c>
      <c r="AW67" s="158">
        <f t="shared" si="138"/>
        <v>2.852185905056972</v>
      </c>
      <c r="AX67" s="158">
        <f t="shared" si="138"/>
        <v>2.9861126285193573</v>
      </c>
      <c r="AY67" s="158">
        <f t="shared" si="138"/>
        <v>3.0754436421040694</v>
      </c>
      <c r="AZ67" s="158">
        <f t="shared" si="138"/>
        <v>3.093383334497994</v>
      </c>
      <c r="BA67" s="158">
        <f t="shared" ref="BA67" si="139">IF(AI62="","",(AI67/P67)*10)</f>
        <v>3.1343684918070096</v>
      </c>
      <c r="BB67" s="300">
        <f t="shared" si="133"/>
        <v>3.1656030007996581</v>
      </c>
      <c r="BC67" s="55">
        <f t="shared" si="104"/>
        <v>9.9651681269426317E-3</v>
      </c>
    </row>
    <row r="68" spans="1:5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20:AJ23 Q42:Q45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zoomScaleNormal="100" workbookViewId="0">
      <selection activeCell="P19" sqref="P19"/>
    </sheetView>
  </sheetViews>
  <sheetFormatPr defaultRowHeight="15"/>
  <cols>
    <col min="1" max="1" width="18.7109375" customWidth="1"/>
    <col min="2" max="3" width="9.7109375" bestFit="1" customWidth="1"/>
    <col min="6" max="15" width="9.7109375" bestFit="1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>
      <c r="A1" s="4" t="s">
        <v>98</v>
      </c>
    </row>
    <row r="3" spans="1:58" ht="15.75" thickBot="1">
      <c r="M3" s="119"/>
      <c r="N3" s="119"/>
      <c r="O3" s="119"/>
      <c r="P3" s="119"/>
      <c r="R3" s="205" t="s">
        <v>1</v>
      </c>
      <c r="AK3" s="286">
        <v>1000</v>
      </c>
      <c r="BC3" s="286" t="s">
        <v>46</v>
      </c>
    </row>
    <row r="4" spans="1:58" ht="20.100000000000001" customHeight="1">
      <c r="A4" s="439" t="s">
        <v>3</v>
      </c>
      <c r="B4" s="441" t="s">
        <v>70</v>
      </c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6"/>
      <c r="R4" s="444" t="s">
        <v>139</v>
      </c>
      <c r="T4" s="442" t="s">
        <v>3</v>
      </c>
      <c r="U4" s="434" t="s">
        <v>70</v>
      </c>
      <c r="V4" s="435"/>
      <c r="W4" s="435"/>
      <c r="X4" s="435"/>
      <c r="Y4" s="435"/>
      <c r="Z4" s="435"/>
      <c r="AA4" s="435"/>
      <c r="AB4" s="435"/>
      <c r="AC4" s="435"/>
      <c r="AD4" s="435"/>
      <c r="AE4" s="435"/>
      <c r="AF4" s="435"/>
      <c r="AG4" s="435"/>
      <c r="AH4" s="435"/>
      <c r="AI4" s="435"/>
      <c r="AJ4" s="436"/>
      <c r="AK4" s="446" t="s">
        <v>139</v>
      </c>
      <c r="AM4" s="434" t="s">
        <v>70</v>
      </c>
      <c r="AN4" s="435"/>
      <c r="AO4" s="435"/>
      <c r="AP4" s="435"/>
      <c r="AQ4" s="435"/>
      <c r="AR4" s="435"/>
      <c r="AS4" s="435"/>
      <c r="AT4" s="435"/>
      <c r="AU4" s="435"/>
      <c r="AV4" s="435"/>
      <c r="AW4" s="435"/>
      <c r="AX4" s="435"/>
      <c r="AY4" s="435"/>
      <c r="AZ4" s="435"/>
      <c r="BA4" s="435"/>
      <c r="BB4" s="436"/>
      <c r="BC4" s="444" t="s">
        <v>139</v>
      </c>
    </row>
    <row r="5" spans="1:58" ht="20.100000000000001" customHeight="1" thickBot="1">
      <c r="A5" s="440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445"/>
      <c r="T5" s="443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447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445"/>
      <c r="BE5" s="287">
        <v>2013</v>
      </c>
      <c r="BF5" s="287">
        <v>2014</v>
      </c>
    </row>
    <row r="6" spans="1:58" ht="3" customHeight="1" thickBot="1">
      <c r="A6" s="288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1"/>
      <c r="T6" s="288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1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9"/>
    </row>
    <row r="7" spans="1:58" ht="20.100000000000001" customHeight="1">
      <c r="A7" s="120" t="s">
        <v>72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144430.93999999989</v>
      </c>
      <c r="Q7" s="112">
        <v>156395.9099999998</v>
      </c>
      <c r="R7" s="61">
        <f>IF(Q7="","",(Q7-P7)/P7)</f>
        <v>8.2842152796346297E-2</v>
      </c>
      <c r="T7" s="109" t="s">
        <v>72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10034.434000000001</v>
      </c>
      <c r="AJ7" s="112">
        <v>12093.029000000004</v>
      </c>
      <c r="AK7" s="61">
        <f>IF(AJ7="","",(AJ7-AI7)/AI7)</f>
        <v>0.20515307589845155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0.69475653900750145</v>
      </c>
      <c r="BB7" s="156">
        <f>(AJ7/Q7)*10</f>
        <v>0.77323179359358052</v>
      </c>
      <c r="BC7" s="61">
        <f t="shared" ref="BC7:BC23" si="15">IF(BB7="","",(BB7-BA7)/BA7)</f>
        <v>0.11295360342802294</v>
      </c>
      <c r="BE7" s="105"/>
      <c r="BF7" s="105"/>
    </row>
    <row r="8" spans="1:58" ht="20.100000000000001" customHeight="1">
      <c r="A8" s="121" t="s">
        <v>73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163866.36999999988</v>
      </c>
      <c r="Q8" s="119">
        <v>177159.38999999964</v>
      </c>
      <c r="R8" s="52">
        <f t="shared" ref="R8:R23" si="16">IF(Q8="","",(Q8-P8)/P8)</f>
        <v>8.1121098856341098E-2</v>
      </c>
      <c r="T8" s="109" t="s">
        <v>73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11476.990000000007</v>
      </c>
      <c r="AJ8" s="119">
        <v>11812.482</v>
      </c>
      <c r="AK8" s="52">
        <f t="shared" ref="AK8:AK23" si="17">IF(AJ8="","",(AJ8-AI8)/AI8)</f>
        <v>2.9231706222623936E-2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0.70038715082295511</v>
      </c>
      <c r="BB8" s="157">
        <f>IF(AJ8="","",(AJ8/Q8)*10)</f>
        <v>0.66677143108248582</v>
      </c>
      <c r="BC8" s="52">
        <f t="shared" si="15"/>
        <v>-4.7995911548306971E-2</v>
      </c>
      <c r="BE8" s="105"/>
      <c r="BF8" s="105"/>
    </row>
    <row r="9" spans="1:58" ht="20.100000000000001" customHeight="1">
      <c r="A9" s="121" t="s">
        <v>74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152411.75999999995</v>
      </c>
      <c r="Q9" s="119">
        <v>150246.00999999995</v>
      </c>
      <c r="R9" s="52">
        <f t="shared" si="16"/>
        <v>-1.4209861496252E-2</v>
      </c>
      <c r="T9" s="109" t="s">
        <v>74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12319.741000000013</v>
      </c>
      <c r="AJ9" s="119">
        <v>11502.370999999999</v>
      </c>
      <c r="AK9" s="52">
        <f t="shared" si="17"/>
        <v>-6.6346362313949026E-2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0.8083195811136894</v>
      </c>
      <c r="BB9" s="157">
        <f t="shared" ref="BB9:BB18" si="18">IF(AJ9="","",(AJ9/Q9)*10)</f>
        <v>0.76556914889120864</v>
      </c>
      <c r="BC9" s="52">
        <f t="shared" si="15"/>
        <v>-5.2888032433384725E-2</v>
      </c>
      <c r="BE9" s="105"/>
      <c r="BF9" s="105"/>
    </row>
    <row r="10" spans="1:58" ht="20.100000000000001" customHeight="1">
      <c r="A10" s="121" t="s">
        <v>75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162890.09</v>
      </c>
      <c r="Q10" s="119">
        <v>162790.66999999998</v>
      </c>
      <c r="R10" s="52">
        <f t="shared" si="16"/>
        <v>-6.103502060807555E-4</v>
      </c>
      <c r="T10" s="109" t="s">
        <v>75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12259.460000000006</v>
      </c>
      <c r="AJ10" s="119">
        <v>12155.141999999996</v>
      </c>
      <c r="AK10" s="52">
        <f t="shared" si="17"/>
        <v>-8.5091839281673225E-3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0.75262159901808678</v>
      </c>
      <c r="BB10" s="157">
        <f t="shared" si="18"/>
        <v>0.74667313550586145</v>
      </c>
      <c r="BC10" s="52">
        <f t="shared" si="15"/>
        <v>-7.9036577212055013E-3</v>
      </c>
      <c r="BE10" s="105"/>
      <c r="BF10" s="105"/>
    </row>
    <row r="11" spans="1:58" ht="20.100000000000001" customHeight="1">
      <c r="A11" s="121" t="s">
        <v>76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165110.75000000026</v>
      </c>
      <c r="Q11" s="119">
        <v>164045.84999999989</v>
      </c>
      <c r="R11" s="52">
        <f t="shared" si="16"/>
        <v>-6.4496103373061463E-3</v>
      </c>
      <c r="T11" s="109" t="s">
        <v>76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12356.936000000002</v>
      </c>
      <c r="AJ11" s="119">
        <v>13083.062000000007</v>
      </c>
      <c r="AK11" s="52">
        <f t="shared" si="17"/>
        <v>5.8762625298051686E-2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0.74840287503993419</v>
      </c>
      <c r="BB11" s="157">
        <f t="shared" si="18"/>
        <v>0.79752471641312583</v>
      </c>
      <c r="BC11" s="52">
        <f t="shared" si="15"/>
        <v>6.5635559417874412E-2</v>
      </c>
      <c r="BE11" s="105"/>
      <c r="BF11" s="105"/>
    </row>
    <row r="12" spans="1:58" ht="20.100000000000001" customHeight="1">
      <c r="A12" s="121" t="s">
        <v>77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158638.54</v>
      </c>
      <c r="Q12" s="119">
        <v>134975.15</v>
      </c>
      <c r="R12" s="52">
        <f t="shared" si="16"/>
        <v>-0.1491654550022965</v>
      </c>
      <c r="T12" s="109" t="s">
        <v>77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13628.670999999998</v>
      </c>
      <c r="AJ12" s="119">
        <v>10887.474999999999</v>
      </c>
      <c r="AK12" s="52">
        <f t="shared" si="17"/>
        <v>-0.20113450533804803</v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0.85910214503991267</v>
      </c>
      <c r="BB12" s="157">
        <f t="shared" si="18"/>
        <v>0.80662810895190695</v>
      </c>
      <c r="BC12" s="52">
        <f t="shared" si="15"/>
        <v>-6.1080089708736379E-2</v>
      </c>
      <c r="BE12" s="105"/>
      <c r="BF12" s="105"/>
    </row>
    <row r="13" spans="1:58" ht="20.100000000000001" customHeight="1">
      <c r="A13" s="121" t="s">
        <v>78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162936.15999999989</v>
      </c>
      <c r="Q13" s="119">
        <v>239242.76000000004</v>
      </c>
      <c r="R13" s="52">
        <f t="shared" si="16"/>
        <v>0.46832207166291512</v>
      </c>
      <c r="T13" s="109" t="s">
        <v>78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13356.521000000012</v>
      </c>
      <c r="AJ13" s="119">
        <v>20405.543000000001</v>
      </c>
      <c r="AK13" s="52">
        <f t="shared" si="17"/>
        <v>0.52775883779915322</v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0.81973952252219651</v>
      </c>
      <c r="BB13" s="157">
        <f t="shared" si="18"/>
        <v>0.85292206961665196</v>
      </c>
      <c r="BC13" s="52">
        <f t="shared" si="15"/>
        <v>4.0479379342792332E-2</v>
      </c>
      <c r="BE13" s="105"/>
      <c r="BF13" s="105"/>
    </row>
    <row r="14" spans="1:58" ht="20.100000000000001" customHeight="1">
      <c r="A14" s="121" t="s">
        <v>79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160873.86000000007</v>
      </c>
      <c r="Q14" s="119">
        <v>143261.97</v>
      </c>
      <c r="R14" s="52">
        <f t="shared" si="16"/>
        <v>-0.10947639349239251</v>
      </c>
      <c r="T14" s="109" t="s">
        <v>79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12453.349000000004</v>
      </c>
      <c r="AJ14" s="119">
        <v>12007.646000000006</v>
      </c>
      <c r="AK14" s="52">
        <f t="shared" si="17"/>
        <v>-3.578981043573079E-2</v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0.77410643345040642</v>
      </c>
      <c r="BB14" s="157">
        <f t="shared" si="18"/>
        <v>0.83816005043069053</v>
      </c>
      <c r="BC14" s="52">
        <f t="shared" si="15"/>
        <v>8.2745232712741354E-2</v>
      </c>
      <c r="BE14" s="105"/>
      <c r="BF14" s="105"/>
    </row>
    <row r="15" spans="1:58" ht="20.100000000000001" customHeight="1">
      <c r="A15" s="121" t="s">
        <v>80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160588.72999999989</v>
      </c>
      <c r="Q15" s="119">
        <v>161099.09999999998</v>
      </c>
      <c r="R15" s="52">
        <f t="shared" si="16"/>
        <v>3.1781184146613714E-3</v>
      </c>
      <c r="T15" s="109" t="s">
        <v>80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13379.387000000001</v>
      </c>
      <c r="AJ15" s="119">
        <v>13716.032999999998</v>
      </c>
      <c r="AK15" s="52">
        <f t="shared" si="17"/>
        <v>2.5161541406941663E-2</v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0.8331460744474416</v>
      </c>
      <c r="BB15" s="157">
        <f t="shared" si="18"/>
        <v>0.85140345290569586</v>
      </c>
      <c r="BC15" s="52">
        <f t="shared" si="15"/>
        <v>2.1913778409581898E-2</v>
      </c>
      <c r="BE15" s="105"/>
      <c r="BF15" s="105"/>
    </row>
    <row r="16" spans="1:58" ht="20.100000000000001" customHeight="1">
      <c r="A16" s="121" t="s">
        <v>81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145909.31999999989</v>
      </c>
      <c r="Q16" s="119">
        <v>179545.8</v>
      </c>
      <c r="R16" s="52">
        <f t="shared" si="16"/>
        <v>0.23053003056967247</v>
      </c>
      <c r="T16" s="109" t="s">
        <v>81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12015.865999999998</v>
      </c>
      <c r="AJ16" s="119">
        <v>15003.664000000004</v>
      </c>
      <c r="AK16" s="52">
        <f t="shared" si="17"/>
        <v>0.24865440410204362</v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0.82351600295306748</v>
      </c>
      <c r="BB16" s="157">
        <f t="shared" si="18"/>
        <v>0.8356455010365047</v>
      </c>
      <c r="BC16" s="52">
        <f t="shared" si="15"/>
        <v>1.472891606227655E-2</v>
      </c>
      <c r="BE16" s="105"/>
      <c r="BF16" s="105"/>
    </row>
    <row r="17" spans="1:58" ht="20.100000000000001" customHeight="1">
      <c r="A17" s="121" t="s">
        <v>82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187411.52999999988</v>
      </c>
      <c r="Q17" s="119">
        <v>226467.64999999979</v>
      </c>
      <c r="R17" s="52">
        <f t="shared" si="16"/>
        <v>0.20839763700771202</v>
      </c>
      <c r="T17" s="109" t="s">
        <v>82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16310.605999999989</v>
      </c>
      <c r="AJ17" s="119">
        <v>17290.193999999996</v>
      </c>
      <c r="AK17" s="52">
        <f t="shared" si="17"/>
        <v>6.005834485855447E-2</v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0.87030963356416757</v>
      </c>
      <c r="BB17" s="157">
        <f t="shared" si="18"/>
        <v>0.76347301700706527</v>
      </c>
      <c r="BC17" s="52">
        <f t="shared" si="15"/>
        <v>-0.12275701938352183</v>
      </c>
      <c r="BE17" s="105"/>
      <c r="BF17" s="105"/>
    </row>
    <row r="18" spans="1:58" ht="20.100000000000001" customHeight="1" thickBot="1">
      <c r="A18" s="121" t="s">
        <v>83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178113.21999999974</v>
      </c>
      <c r="Q18" s="119">
        <v>211076.68999999977</v>
      </c>
      <c r="R18" s="52">
        <f t="shared" si="16"/>
        <v>0.18507031650991476</v>
      </c>
      <c r="T18" s="109" t="s">
        <v>83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13990.055</v>
      </c>
      <c r="AJ18" s="119">
        <v>15098.070999999998</v>
      </c>
      <c r="AK18" s="52">
        <f t="shared" si="17"/>
        <v>7.9200260470741385E-2</v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0.78545854148277261</v>
      </c>
      <c r="BB18" s="157">
        <f t="shared" si="18"/>
        <v>0.71528841010345645</v>
      </c>
      <c r="BC18" s="52">
        <f t="shared" si="15"/>
        <v>-8.933651831814117E-2</v>
      </c>
      <c r="BE18" s="105"/>
      <c r="BF18" s="105"/>
    </row>
    <row r="19" spans="1:58" ht="20.100000000000001" customHeight="1" thickBot="1">
      <c r="A19" s="35" t="str">
        <f>'2'!A19</f>
        <v>jan-dez</v>
      </c>
      <c r="B19" s="167">
        <f>SUM(B7:B18)</f>
        <v>1816262.9199999997</v>
      </c>
      <c r="C19" s="168">
        <f t="shared" ref="C19:Q19" si="22">SUM(C7:C18)</f>
        <v>1636088.4299999995</v>
      </c>
      <c r="D19" s="168">
        <f t="shared" si="22"/>
        <v>1296144.57</v>
      </c>
      <c r="E19" s="168">
        <f t="shared" si="22"/>
        <v>1599529.9399999997</v>
      </c>
      <c r="F19" s="168">
        <f t="shared" si="22"/>
        <v>2330198.42</v>
      </c>
      <c r="G19" s="168">
        <f t="shared" si="22"/>
        <v>2161091.4399999995</v>
      </c>
      <c r="H19" s="168">
        <f t="shared" si="22"/>
        <v>1804450.2999999998</v>
      </c>
      <c r="I19" s="168">
        <f t="shared" si="22"/>
        <v>2155820.8899999992</v>
      </c>
      <c r="J19" s="168">
        <f t="shared" si="22"/>
        <v>1977201.2999999996</v>
      </c>
      <c r="K19" s="168">
        <f t="shared" si="22"/>
        <v>2935261.1400000011</v>
      </c>
      <c r="L19" s="168">
        <f t="shared" si="22"/>
        <v>2745238.3199999994</v>
      </c>
      <c r="M19" s="168">
        <f t="shared" si="22"/>
        <v>2970951.5000000005</v>
      </c>
      <c r="N19" s="168">
        <f t="shared" si="22"/>
        <v>2971422.5399999991</v>
      </c>
      <c r="O19" s="168">
        <f t="shared" si="22"/>
        <v>2892758.01</v>
      </c>
      <c r="P19" s="168">
        <f t="shared" si="22"/>
        <v>1943181.2699999993</v>
      </c>
      <c r="Q19" s="409">
        <f t="shared" si="22"/>
        <v>2106306.9499999988</v>
      </c>
      <c r="R19" s="164">
        <f t="shared" si="16"/>
        <v>8.3947742044672716E-2</v>
      </c>
      <c r="S19" s="171"/>
      <c r="T19" s="170"/>
      <c r="U19" s="167">
        <f>SUM(U7:U18)</f>
        <v>89493.365000000005</v>
      </c>
      <c r="V19" s="168">
        <f t="shared" ref="V19:AJ19" si="23">SUM(V7:V18)</f>
        <v>81914.569000000003</v>
      </c>
      <c r="W19" s="168">
        <f t="shared" si="23"/>
        <v>86371.3</v>
      </c>
      <c r="X19" s="168">
        <f t="shared" si="23"/>
        <v>122399.001</v>
      </c>
      <c r="Y19" s="168">
        <f t="shared" si="23"/>
        <v>125153.99099999999</v>
      </c>
      <c r="Z19" s="168">
        <f t="shared" si="23"/>
        <v>116754.90900000001</v>
      </c>
      <c r="AA19" s="168">
        <f t="shared" si="23"/>
        <v>110190.53600000002</v>
      </c>
      <c r="AB19" s="168">
        <f t="shared" si="23"/>
        <v>137205.92600000004</v>
      </c>
      <c r="AC19" s="168">
        <f t="shared" si="23"/>
        <v>154727.05100000001</v>
      </c>
      <c r="AD19" s="168">
        <f t="shared" si="23"/>
        <v>169208.33800000002</v>
      </c>
      <c r="AE19" s="168">
        <f t="shared" si="23"/>
        <v>166254.71300000002</v>
      </c>
      <c r="AF19" s="168">
        <f t="shared" si="23"/>
        <v>172866.03899999999</v>
      </c>
      <c r="AG19" s="168">
        <f t="shared" si="23"/>
        <v>205343.67500000005</v>
      </c>
      <c r="AH19" s="168">
        <f t="shared" si="23"/>
        <v>197581.58900000001</v>
      </c>
      <c r="AI19" s="168">
        <f t="shared" si="23"/>
        <v>153582.01600000003</v>
      </c>
      <c r="AJ19" s="169">
        <f t="shared" si="23"/>
        <v>165054.71200000003</v>
      </c>
      <c r="AK19" s="61">
        <f t="shared" si="17"/>
        <v>7.4700777466028268E-2</v>
      </c>
      <c r="AM19" s="172">
        <f t="shared" si="19"/>
        <v>0.49273353551698351</v>
      </c>
      <c r="AN19" s="173">
        <f t="shared" si="19"/>
        <v>0.50067323683720466</v>
      </c>
      <c r="AO19" s="173">
        <f t="shared" si="20"/>
        <v>0.66637088176051229</v>
      </c>
      <c r="AP19" s="173">
        <f t="shared" si="20"/>
        <v>0.76521856790001697</v>
      </c>
      <c r="AQ19" s="173">
        <f t="shared" si="20"/>
        <v>0.53709585383720237</v>
      </c>
      <c r="AR19" s="173">
        <f t="shared" si="20"/>
        <v>0.5402589952417749</v>
      </c>
      <c r="AS19" s="173">
        <f t="shared" si="21"/>
        <v>0.61065985580206916</v>
      </c>
      <c r="AT19" s="173">
        <f t="shared" si="21"/>
        <v>0.63644399512243377</v>
      </c>
      <c r="AU19" s="173">
        <f t="shared" si="21"/>
        <v>0.78255588340954474</v>
      </c>
      <c r="AV19" s="173">
        <f t="shared" si="21"/>
        <v>0.57646774828354774</v>
      </c>
      <c r="AW19" s="173">
        <f t="shared" si="21"/>
        <v>0.60561122066808415</v>
      </c>
      <c r="AX19" s="173">
        <f t="shared" si="21"/>
        <v>0.5818541265315168</v>
      </c>
      <c r="AY19" s="173">
        <f t="shared" si="21"/>
        <v>0.69106184743419252</v>
      </c>
      <c r="AZ19" s="173">
        <f t="shared" si="13"/>
        <v>0.68302149131375156</v>
      </c>
      <c r="BA19" s="173">
        <f t="shared" si="14"/>
        <v>0.79036381407690326</v>
      </c>
      <c r="BB19" s="173">
        <f>(AJ19/Q19)*10</f>
        <v>0.78362136154941764</v>
      </c>
      <c r="BC19" s="61">
        <f t="shared" si="15"/>
        <v>-8.5308213855417887E-3</v>
      </c>
      <c r="BE19" s="105"/>
      <c r="BF19" s="105"/>
    </row>
    <row r="20" spans="1:58" ht="20.100000000000001" customHeight="1">
      <c r="A20" s="121" t="s">
        <v>84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460709.06999999972</v>
      </c>
      <c r="Q20" s="154">
        <f>IF(Q9="","",SUM(Q7:Q9))</f>
        <v>483801.30999999942</v>
      </c>
      <c r="R20" s="61">
        <f t="shared" si="16"/>
        <v>5.01232589147848E-2</v>
      </c>
      <c r="T20" s="109" t="s">
        <v>84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33831.165000000023</v>
      </c>
      <c r="AJ20" s="202">
        <f>IF(AJ9="","",SUM(AJ7:AJ9))</f>
        <v>35407.882000000005</v>
      </c>
      <c r="AK20" s="61">
        <f t="shared" si="17"/>
        <v>4.6605459788333664E-2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0.73432817374313997</v>
      </c>
      <c r="BB20" s="156">
        <f>IF(AJ20="","",(AJ20/Q20)*10)</f>
        <v>0.73186825393259158</v>
      </c>
      <c r="BC20" s="61">
        <f t="shared" si="15"/>
        <v>-3.349891640421843E-3</v>
      </c>
      <c r="BE20" s="105"/>
      <c r="BF20" s="105"/>
    </row>
    <row r="21" spans="1:58" ht="20.100000000000001" customHeight="1">
      <c r="A21" s="121" t="s">
        <v>85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486639.38000000024</v>
      </c>
      <c r="Q21" s="154">
        <f>IF(Q12="","",SUM(Q10:Q12))</f>
        <v>461811.66999999993</v>
      </c>
      <c r="R21" s="52">
        <f t="shared" si="16"/>
        <v>-5.1018703007554178E-2</v>
      </c>
      <c r="T21" s="109" t="s">
        <v>85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38245.06700000001</v>
      </c>
      <c r="AJ21" s="202">
        <f>IF(AJ12="","",SUM(AJ10:AJ12))</f>
        <v>36125.679000000004</v>
      </c>
      <c r="AK21" s="52">
        <f t="shared" si="17"/>
        <v>-5.541598345219282E-2</v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0.78590160541467058</v>
      </c>
      <c r="BB21" s="299">
        <f>IF(AJ21="","",(AJ21/Q21)*10)</f>
        <v>0.78225998489817306</v>
      </c>
      <c r="BC21" s="52">
        <f t="shared" si="15"/>
        <v>-4.633685045822079E-3</v>
      </c>
      <c r="BE21" s="105"/>
      <c r="BF21" s="105"/>
    </row>
    <row r="22" spans="1:58" ht="20.100000000000001" customHeight="1">
      <c r="A22" s="121" t="s">
        <v>86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484398.74999999988</v>
      </c>
      <c r="Q22" s="154">
        <f>IF(Q15="","",SUM(Q13:Q15))</f>
        <v>543603.83000000007</v>
      </c>
      <c r="R22" s="52">
        <f t="shared" si="16"/>
        <v>0.12222384966930697</v>
      </c>
      <c r="T22" s="109" t="s">
        <v>86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39189.25700000002</v>
      </c>
      <c r="AJ22" s="202">
        <f>IF(AJ15="","",SUM(AJ13:AJ15))</f>
        <v>46129.222000000002</v>
      </c>
      <c r="AK22" s="52">
        <f t="shared" si="17"/>
        <v>0.17708845564487172</v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0.80902886310090671</v>
      </c>
      <c r="BB22" s="299">
        <f t="shared" ref="BB22:BB23" si="40">IF(AJ22="","",(AJ22/Q22)*10)</f>
        <v>0.84858162239217483</v>
      </c>
      <c r="BC22" s="52">
        <f t="shared" si="15"/>
        <v>4.8889181950403253E-2</v>
      </c>
      <c r="BE22" s="105"/>
      <c r="BF22" s="105"/>
    </row>
    <row r="23" spans="1:58" ht="20.100000000000001" customHeight="1" thickBot="1">
      <c r="A23" s="122" t="s">
        <v>87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511434.06999999948</v>
      </c>
      <c r="Q23" s="155">
        <f>IF(Q18="","",SUM(Q16:Q18))</f>
        <v>617090.13999999955</v>
      </c>
      <c r="R23" s="55">
        <f t="shared" si="16"/>
        <v>0.20658785989756251</v>
      </c>
      <c r="T23" s="110" t="s">
        <v>87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42316.526999999987</v>
      </c>
      <c r="AJ23" s="203">
        <f>IF(AJ18="","",SUM(AJ16:AJ18))</f>
        <v>47391.928999999996</v>
      </c>
      <c r="AK23" s="55">
        <f t="shared" si="17"/>
        <v>0.11993900161041124</v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0.82740922989350374</v>
      </c>
      <c r="BB23" s="300">
        <f t="shared" si="40"/>
        <v>0.7679903781966122</v>
      </c>
      <c r="BC23" s="55">
        <f t="shared" si="15"/>
        <v>-7.1813136172700617E-2</v>
      </c>
      <c r="BE23" s="105"/>
      <c r="BF23" s="105"/>
    </row>
    <row r="24" spans="1:58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>
      <c r="R25" s="205" t="s">
        <v>1</v>
      </c>
      <c r="AK25" s="286">
        <v>1000</v>
      </c>
      <c r="BC25" s="286" t="s">
        <v>46</v>
      </c>
      <c r="BE25" s="105"/>
      <c r="BF25" s="105"/>
    </row>
    <row r="26" spans="1:58" ht="20.100000000000001" customHeight="1">
      <c r="A26" s="439" t="s">
        <v>2</v>
      </c>
      <c r="B26" s="441" t="s">
        <v>70</v>
      </c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6"/>
      <c r="R26" s="444" t="str">
        <f>R4</f>
        <v>D       2025/2024</v>
      </c>
      <c r="T26" s="442" t="s">
        <v>3</v>
      </c>
      <c r="U26" s="434" t="s">
        <v>70</v>
      </c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6"/>
      <c r="AK26" s="444" t="str">
        <f>R26</f>
        <v>D       2025/2024</v>
      </c>
      <c r="AM26" s="434" t="s">
        <v>70</v>
      </c>
      <c r="AN26" s="435"/>
      <c r="AO26" s="435"/>
      <c r="AP26" s="435"/>
      <c r="AQ26" s="435"/>
      <c r="AR26" s="435"/>
      <c r="AS26" s="435"/>
      <c r="AT26" s="435"/>
      <c r="AU26" s="435"/>
      <c r="AV26" s="435"/>
      <c r="AW26" s="435"/>
      <c r="AX26" s="435"/>
      <c r="AY26" s="435"/>
      <c r="AZ26" s="435"/>
      <c r="BA26" s="435"/>
      <c r="BB26" s="436"/>
      <c r="BC26" s="444" t="str">
        <f>AK26</f>
        <v>D       2025/2024</v>
      </c>
      <c r="BE26" s="105"/>
      <c r="BF26" s="105"/>
    </row>
    <row r="27" spans="1:58" ht="20.100000000000001" customHeight="1" thickBot="1">
      <c r="A27" s="440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445"/>
      <c r="T27" s="443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445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2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3">
        <v>2025</v>
      </c>
      <c r="BC27" s="445"/>
      <c r="BE27" s="105"/>
      <c r="BF27" s="105"/>
    </row>
    <row r="28" spans="1:58" ht="3" customHeight="1" thickBot="1">
      <c r="A28" s="288" t="s">
        <v>88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1"/>
      <c r="T28" s="288"/>
      <c r="U28" s="290">
        <v>2010</v>
      </c>
      <c r="V28" s="290">
        <v>2011</v>
      </c>
      <c r="W28" s="290">
        <v>2012</v>
      </c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1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  <c r="AY28" s="287"/>
      <c r="AZ28" s="287"/>
      <c r="BA28" s="287"/>
      <c r="BB28" s="287"/>
      <c r="BC28" s="289"/>
      <c r="BE28" s="105"/>
      <c r="BF28" s="105"/>
    </row>
    <row r="29" spans="1:58" ht="20.100000000000001" customHeight="1">
      <c r="A29" s="120" t="s">
        <v>72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144226.96999999994</v>
      </c>
      <c r="Q29" s="112">
        <v>156286.95999999988</v>
      </c>
      <c r="R29" s="61">
        <f>IF(Q29="","",(Q29-P29)/P29)</f>
        <v>8.3618133279787663E-2</v>
      </c>
      <c r="T29" s="109" t="s">
        <v>72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9776.6340000000037</v>
      </c>
      <c r="AJ29" s="112">
        <v>11769.335000000006</v>
      </c>
      <c r="AK29" s="61">
        <f>IF(AJ29="","",(AJ29-AI29)/AI29)</f>
        <v>0.20382280854535437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0.67786447985421927</v>
      </c>
      <c r="BB29" s="156">
        <f>(AJ29/Q29)*10</f>
        <v>0.75305930833896928</v>
      </c>
      <c r="BC29" s="61">
        <f t="shared" ref="BC29:BC45" si="63">IF(BB29="","",(BB29-BA29)/BA29)</f>
        <v>0.11092899940843827</v>
      </c>
      <c r="BE29" s="105"/>
      <c r="BF29" s="105"/>
    </row>
    <row r="30" spans="1:58" ht="20.100000000000001" customHeight="1">
      <c r="A30" s="121" t="s">
        <v>73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163816.97999999992</v>
      </c>
      <c r="Q30" s="119">
        <v>176976.29999999978</v>
      </c>
      <c r="R30" s="52">
        <f t="shared" ref="R30:R45" si="64">IF(Q30="","",(Q30-P30)/P30)</f>
        <v>8.0329401750660209E-2</v>
      </c>
      <c r="T30" s="109" t="s">
        <v>73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11404.307000000008</v>
      </c>
      <c r="AJ30" s="119">
        <v>11650.797999999995</v>
      </c>
      <c r="AK30" s="52">
        <f t="shared" ref="AK30:AK45" si="65">IF(AJ30="","",(AJ30-AI30)/AI30)</f>
        <v>2.1613851679018029E-2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0.69616147239437653</v>
      </c>
      <c r="BB30" s="157">
        <f>IF(AJ30="","",(AJ30/Q30)*10)</f>
        <v>0.65832532378629283</v>
      </c>
      <c r="BC30" s="52">
        <f t="shared" si="63"/>
        <v>-5.434967332787051E-2</v>
      </c>
      <c r="BE30" s="105"/>
      <c r="BF30" s="105"/>
    </row>
    <row r="31" spans="1:58" ht="20.100000000000001" customHeight="1">
      <c r="A31" s="121" t="s">
        <v>74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152254.7900000001</v>
      </c>
      <c r="Q31" s="119">
        <v>150190.68999999992</v>
      </c>
      <c r="R31" s="52">
        <f t="shared" si="64"/>
        <v>-1.3556880542150294E-2</v>
      </c>
      <c r="T31" s="109" t="s">
        <v>74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12012.421000000015</v>
      </c>
      <c r="AJ31" s="119">
        <v>11332.131000000005</v>
      </c>
      <c r="AK31" s="52">
        <f t="shared" si="65"/>
        <v>-5.6632214272211163E-2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0.78896834707137997</v>
      </c>
      <c r="BB31" s="157">
        <f t="shared" ref="BB31:BB40" si="66">IF(AJ31="","",(AJ31/Q31)*10)</f>
        <v>0.75451620869442781</v>
      </c>
      <c r="BC31" s="52">
        <f t="shared" si="63"/>
        <v>-4.3667326458453198E-2</v>
      </c>
      <c r="BE31" s="105"/>
      <c r="BF31" s="105"/>
    </row>
    <row r="32" spans="1:58" ht="20.100000000000001" customHeight="1">
      <c r="A32" s="121" t="s">
        <v>75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162872.00000000006</v>
      </c>
      <c r="Q32" s="119">
        <v>162635.3899999999</v>
      </c>
      <c r="R32" s="52">
        <f t="shared" si="64"/>
        <v>-1.4527358907618288E-3</v>
      </c>
      <c r="T32" s="109" t="s">
        <v>75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12183.119000000002</v>
      </c>
      <c r="AJ32" s="119">
        <v>11911.394</v>
      </c>
      <c r="AK32" s="52">
        <f t="shared" si="65"/>
        <v>-2.2303401944937264E-2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0.74801801414607783</v>
      </c>
      <c r="BB32" s="157">
        <f t="shared" si="66"/>
        <v>0.73239864951902589</v>
      </c>
      <c r="BC32" s="52">
        <f t="shared" si="63"/>
        <v>-2.0881000633230316E-2</v>
      </c>
      <c r="BE32" s="105"/>
      <c r="BF32" s="105"/>
    </row>
    <row r="33" spans="1:58" ht="20.100000000000001" customHeight="1">
      <c r="A33" s="121" t="s">
        <v>76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165042.3800000003</v>
      </c>
      <c r="Q33" s="119">
        <v>163431.92999999996</v>
      </c>
      <c r="R33" s="52">
        <f t="shared" si="64"/>
        <v>-9.7577967549930446E-3</v>
      </c>
      <c r="T33" s="109" t="s">
        <v>76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12209.923999999999</v>
      </c>
      <c r="AJ33" s="119">
        <v>12706.673000000006</v>
      </c>
      <c r="AK33" s="52">
        <f t="shared" si="65"/>
        <v>4.0684037017757614E-2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0.7398053760494715</v>
      </c>
      <c r="BB33" s="157">
        <f t="shared" si="66"/>
        <v>0.77749023706689446</v>
      </c>
      <c r="BC33" s="52">
        <f t="shared" si="63"/>
        <v>5.093888506009308E-2</v>
      </c>
      <c r="BE33" s="105"/>
      <c r="BF33" s="105"/>
    </row>
    <row r="34" spans="1:58" ht="20.100000000000001" customHeight="1">
      <c r="A34" s="121" t="s">
        <v>77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158434.60000000015</v>
      </c>
      <c r="Q34" s="119">
        <v>134908.06000000003</v>
      </c>
      <c r="R34" s="52">
        <f t="shared" si="64"/>
        <v>-0.148493700239721</v>
      </c>
      <c r="T34" s="109" t="s">
        <v>77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13387.991000000004</v>
      </c>
      <c r="AJ34" s="119">
        <v>10733.082999999999</v>
      </c>
      <c r="AK34" s="52">
        <f t="shared" si="65"/>
        <v>-0.19830518260730862</v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0.84501687131472492</v>
      </c>
      <c r="BB34" s="157">
        <f t="shared" si="66"/>
        <v>0.79558500804177279</v>
      </c>
      <c r="BC34" s="52">
        <f t="shared" si="63"/>
        <v>-5.849807850113483E-2</v>
      </c>
      <c r="BE34" s="105"/>
      <c r="BF34" s="105"/>
    </row>
    <row r="35" spans="1:58" ht="20.100000000000001" customHeight="1">
      <c r="A35" s="121" t="s">
        <v>78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162795.84</v>
      </c>
      <c r="Q35" s="119">
        <v>239148.15000000002</v>
      </c>
      <c r="R35" s="52">
        <f t="shared" si="64"/>
        <v>0.469006517611261</v>
      </c>
      <c r="T35" s="109" t="s">
        <v>78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13179.037000000008</v>
      </c>
      <c r="AJ35" s="119">
        <v>20227.614999999998</v>
      </c>
      <c r="AK35" s="52">
        <f t="shared" si="65"/>
        <v>0.53483255263643215</v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0.80954384338076502</v>
      </c>
      <c r="BB35" s="157">
        <f t="shared" si="66"/>
        <v>0.84581942197754811</v>
      </c>
      <c r="BC35" s="52">
        <f t="shared" si="63"/>
        <v>4.4809899912636425E-2</v>
      </c>
      <c r="BE35" s="105"/>
      <c r="BF35" s="105"/>
    </row>
    <row r="36" spans="1:58" ht="20.100000000000001" customHeight="1">
      <c r="A36" s="121" t="s">
        <v>79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160575.1100000001</v>
      </c>
      <c r="Q36" s="119">
        <v>143043.29</v>
      </c>
      <c r="R36" s="52">
        <f t="shared" si="64"/>
        <v>-0.10918142917666432</v>
      </c>
      <c r="T36" s="109" t="s">
        <v>79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12223.618</v>
      </c>
      <c r="AJ36" s="119">
        <v>11814.141999999998</v>
      </c>
      <c r="AK36" s="52">
        <f t="shared" si="65"/>
        <v>-3.3498756260217095E-2</v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0.76123989577214002</v>
      </c>
      <c r="BB36" s="157">
        <f t="shared" si="66"/>
        <v>0.8259137496068496</v>
      </c>
      <c r="BC36" s="52">
        <f t="shared" si="63"/>
        <v>8.4958571133623609E-2</v>
      </c>
      <c r="BE36" s="105"/>
      <c r="BF36" s="105"/>
    </row>
    <row r="37" spans="1:58" ht="20.100000000000001" customHeight="1">
      <c r="A37" s="121" t="s">
        <v>80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160298.74999999991</v>
      </c>
      <c r="Q37" s="119">
        <v>161056.94</v>
      </c>
      <c r="R37" s="52">
        <f t="shared" si="64"/>
        <v>4.7298559720527454E-3</v>
      </c>
      <c r="T37" s="109" t="s">
        <v>80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13223.329000000003</v>
      </c>
      <c r="AJ37" s="119">
        <v>13493.342999999992</v>
      </c>
      <c r="AK37" s="52">
        <f t="shared" si="65"/>
        <v>2.041951765701271E-2</v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0.82491778632085466</v>
      </c>
      <c r="BB37" s="157">
        <f t="shared" si="66"/>
        <v>0.83779953847378397</v>
      </c>
      <c r="BC37" s="52">
        <f t="shared" si="63"/>
        <v>1.5615801194422182E-2</v>
      </c>
      <c r="BE37" s="105"/>
      <c r="BF37" s="105"/>
    </row>
    <row r="38" spans="1:58" ht="20.100000000000001" customHeight="1">
      <c r="A38" s="121" t="s">
        <v>81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145688.35999999993</v>
      </c>
      <c r="Q38" s="119">
        <v>179393.26000000004</v>
      </c>
      <c r="R38" s="52">
        <f t="shared" si="64"/>
        <v>0.23134929928513251</v>
      </c>
      <c r="T38" s="109" t="s">
        <v>81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11867.11</v>
      </c>
      <c r="AJ38" s="119">
        <v>14847.595000000008</v>
      </c>
      <c r="AK38" s="52">
        <f t="shared" si="65"/>
        <v>0.25115508325110392</v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0.81455443660701554</v>
      </c>
      <c r="BB38" s="157">
        <f t="shared" si="66"/>
        <v>0.82765623413053557</v>
      </c>
      <c r="BC38" s="52">
        <f t="shared" si="63"/>
        <v>1.6084618700371815E-2</v>
      </c>
      <c r="BE38" s="105"/>
      <c r="BF38" s="105"/>
    </row>
    <row r="39" spans="1:58" ht="20.100000000000001" customHeight="1">
      <c r="A39" s="121" t="s">
        <v>82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187198.09000000003</v>
      </c>
      <c r="Q39" s="119">
        <v>226414.54999999981</v>
      </c>
      <c r="R39" s="52">
        <f t="shared" si="64"/>
        <v>0.20949177419491719</v>
      </c>
      <c r="T39" s="109" t="s">
        <v>82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15289.810999999994</v>
      </c>
      <c r="AJ39" s="119">
        <v>17104.673999999995</v>
      </c>
      <c r="AK39" s="52">
        <f t="shared" si="65"/>
        <v>0.11869754308931627</v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0.68927659143619535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0.81677174163475663</v>
      </c>
      <c r="BB39" s="157">
        <f t="shared" si="66"/>
        <v>0.75545825124754606</v>
      </c>
      <c r="BC39" s="52">
        <f t="shared" si="63"/>
        <v>-7.5068084829296999E-2</v>
      </c>
      <c r="BE39" s="105"/>
      <c r="BF39" s="105"/>
    </row>
    <row r="40" spans="1:58" ht="20.100000000000001" customHeight="1" thickBot="1">
      <c r="A40" s="121" t="s">
        <v>83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177960.38999999987</v>
      </c>
      <c r="Q40" s="119">
        <v>210892.6999999999</v>
      </c>
      <c r="R40" s="52">
        <f t="shared" si="64"/>
        <v>0.18505415727623462</v>
      </c>
      <c r="T40" s="110" t="s">
        <v>83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13490.310000000005</v>
      </c>
      <c r="AJ40" s="119">
        <v>14923.352999999997</v>
      </c>
      <c r="AK40" s="52">
        <f t="shared" si="65"/>
        <v>0.10622758113045526</v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0.75805127197125244</v>
      </c>
      <c r="BB40" s="157">
        <f t="shared" si="66"/>
        <v>0.70762776520951198</v>
      </c>
      <c r="BC40" s="52">
        <f t="shared" si="63"/>
        <v>-6.6517277427182608E-2</v>
      </c>
      <c r="BE40" s="105"/>
      <c r="BF40" s="105"/>
    </row>
    <row r="41" spans="1:58" ht="20.100000000000001" customHeight="1" thickBot="1">
      <c r="A41" s="35" t="str">
        <f>A19</f>
        <v>jan-dez</v>
      </c>
      <c r="B41" s="167">
        <f>SUM(B29:B40)</f>
        <v>1813519.3599999999</v>
      </c>
      <c r="C41" s="168">
        <f t="shared" ref="C41:Q41" si="70">SUM(C29:C40)</f>
        <v>1633514.4599999997</v>
      </c>
      <c r="D41" s="168">
        <f t="shared" si="70"/>
        <v>1293051.3799999997</v>
      </c>
      <c r="E41" s="168">
        <f t="shared" si="70"/>
        <v>1596293.2899999996</v>
      </c>
      <c r="F41" s="168">
        <f t="shared" si="70"/>
        <v>2327610.58</v>
      </c>
      <c r="G41" s="168">
        <f t="shared" si="70"/>
        <v>2158071.8899999997</v>
      </c>
      <c r="H41" s="168">
        <f t="shared" si="70"/>
        <v>1802160.4399999995</v>
      </c>
      <c r="I41" s="168">
        <f t="shared" si="70"/>
        <v>2154377.0199999996</v>
      </c>
      <c r="J41" s="168">
        <f t="shared" si="70"/>
        <v>1975193.6100000003</v>
      </c>
      <c r="K41" s="168">
        <f t="shared" si="70"/>
        <v>2933388.68</v>
      </c>
      <c r="L41" s="168">
        <f t="shared" si="70"/>
        <v>2743339.09</v>
      </c>
      <c r="M41" s="168">
        <f t="shared" si="70"/>
        <v>2968922.790000001</v>
      </c>
      <c r="N41" s="168">
        <f t="shared" si="70"/>
        <v>2968861.1399999992</v>
      </c>
      <c r="O41" s="168">
        <f t="shared" si="70"/>
        <v>2890435.0000000005</v>
      </c>
      <c r="P41" s="168">
        <f t="shared" si="70"/>
        <v>1941164.2600000005</v>
      </c>
      <c r="Q41" s="169">
        <f t="shared" si="70"/>
        <v>2104378.2199999993</v>
      </c>
      <c r="R41" s="61">
        <f t="shared" si="64"/>
        <v>8.4080447679372977E-2</v>
      </c>
      <c r="T41" s="109"/>
      <c r="U41" s="167">
        <f>SUM(U29:U40)</f>
        <v>88593.928999999989</v>
      </c>
      <c r="V41" s="168">
        <f t="shared" ref="V41:AJ41" si="71">SUM(V29:V40)</f>
        <v>80744.22</v>
      </c>
      <c r="W41" s="168">
        <f t="shared" si="71"/>
        <v>85348.562999999995</v>
      </c>
      <c r="X41" s="168">
        <f t="shared" si="71"/>
        <v>121368.935</v>
      </c>
      <c r="Y41" s="168">
        <f t="shared" si="71"/>
        <v>124143.97100000001</v>
      </c>
      <c r="Z41" s="168">
        <f t="shared" si="71"/>
        <v>115571.70700000001</v>
      </c>
      <c r="AA41" s="168">
        <f t="shared" si="71"/>
        <v>109068.98599999999</v>
      </c>
      <c r="AB41" s="168">
        <f t="shared" si="71"/>
        <v>136178.72600000002</v>
      </c>
      <c r="AC41" s="168">
        <f t="shared" si="71"/>
        <v>153404.38700000002</v>
      </c>
      <c r="AD41" s="168">
        <f t="shared" si="71"/>
        <v>167744.46300000002</v>
      </c>
      <c r="AE41" s="168">
        <f t="shared" si="71"/>
        <v>164346.62299999999</v>
      </c>
      <c r="AF41" s="168">
        <f t="shared" si="71"/>
        <v>170462.87700000001</v>
      </c>
      <c r="AG41" s="168">
        <f t="shared" si="71"/>
        <v>202578.51500000001</v>
      </c>
      <c r="AH41" s="168">
        <f t="shared" si="71"/>
        <v>194885.81700000001</v>
      </c>
      <c r="AI41" s="168">
        <f t="shared" si="71"/>
        <v>150247.61100000003</v>
      </c>
      <c r="AJ41" s="169">
        <f t="shared" si="71"/>
        <v>162514.136</v>
      </c>
      <c r="AK41" s="61">
        <f t="shared" si="65"/>
        <v>8.1642063513408955E-2</v>
      </c>
      <c r="AM41" s="172">
        <f t="shared" si="67"/>
        <v>0.48851934505954209</v>
      </c>
      <c r="AN41" s="173">
        <f t="shared" si="67"/>
        <v>0.49429755277464771</v>
      </c>
      <c r="AO41" s="173">
        <f t="shared" si="68"/>
        <v>0.66005546508136448</v>
      </c>
      <c r="AP41" s="173">
        <f t="shared" si="68"/>
        <v>0.76031726600817851</v>
      </c>
      <c r="AQ41" s="173">
        <f t="shared" si="68"/>
        <v>0.53335369785095244</v>
      </c>
      <c r="AR41" s="173">
        <f t="shared" si="68"/>
        <v>0.53553223845568942</v>
      </c>
      <c r="AS41" s="173">
        <f t="shared" si="68"/>
        <v>0.60521240828036382</v>
      </c>
      <c r="AT41" s="173">
        <f t="shared" si="68"/>
        <v>0.63210257413532966</v>
      </c>
      <c r="AU41" s="173">
        <f t="shared" si="68"/>
        <v>0.77665493763925242</v>
      </c>
      <c r="AV41" s="173">
        <f t="shared" si="68"/>
        <v>0.5718453341818992</v>
      </c>
      <c r="AW41" s="173">
        <f t="shared" si="68"/>
        <v>0.59907513292496417</v>
      </c>
      <c r="AX41" s="173">
        <f t="shared" si="68"/>
        <v>0.57415732593032487</v>
      </c>
      <c r="AY41" s="173">
        <f t="shared" si="68"/>
        <v>0.68234419006878866</v>
      </c>
      <c r="AZ41" s="173">
        <f t="shared" si="68"/>
        <v>0.67424390100451992</v>
      </c>
      <c r="BA41" s="173">
        <f t="shared" si="69"/>
        <v>0.77400771328851903</v>
      </c>
      <c r="BB41" s="173">
        <f>IF(AJ41="","",(AJ41/Q41)*10)</f>
        <v>0.77226676485940848</v>
      </c>
      <c r="BC41" s="61">
        <f t="shared" si="63"/>
        <v>-2.2492649610864912E-3</v>
      </c>
      <c r="BE41" s="105"/>
      <c r="BF41" s="105"/>
    </row>
    <row r="42" spans="1:58" ht="20.100000000000001" customHeight="1">
      <c r="A42" s="121" t="s">
        <v>84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460298.73999999993</v>
      </c>
      <c r="Q42" s="119">
        <f>IF(Q31="","",SUM(Q29:Q31))</f>
        <v>483453.9499999996</v>
      </c>
      <c r="R42" s="61">
        <f t="shared" si="64"/>
        <v>5.0304743393387683E-2</v>
      </c>
      <c r="T42" s="108" t="s">
        <v>84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33193.36200000003</v>
      </c>
      <c r="AJ42" s="119">
        <f>IF(AJ31="","",SUM(AJ29:AJ31))</f>
        <v>34752.26400000001</v>
      </c>
      <c r="AK42" s="61">
        <f t="shared" si="65"/>
        <v>4.6964269542807344E-2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0.72112650145425206</v>
      </c>
      <c r="BB42" s="156">
        <f>IF(AJ42="","",(AJ42/Q42)*10)</f>
        <v>0.71883297261300771</v>
      </c>
      <c r="BC42" s="61">
        <f t="shared" si="63"/>
        <v>-3.1804805906025095E-3</v>
      </c>
      <c r="BE42" s="105"/>
      <c r="BF42" s="105"/>
    </row>
    <row r="43" spans="1:58" ht="20.100000000000001" customHeight="1">
      <c r="A43" s="121" t="s">
        <v>85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486348.98000000051</v>
      </c>
      <c r="Q43" s="119">
        <f>IF(Q34="","",SUM(Q32:Q34))</f>
        <v>460975.37999999989</v>
      </c>
      <c r="R43" s="52">
        <f t="shared" si="64"/>
        <v>-5.2171590860539262E-2</v>
      </c>
      <c r="T43" s="109" t="s">
        <v>85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37781.034000000007</v>
      </c>
      <c r="AJ43" s="119">
        <f>IF(AJ34="","",SUM(AJ32:AJ34))</f>
        <v>35351.150000000009</v>
      </c>
      <c r="AK43" s="52">
        <f t="shared" si="65"/>
        <v>-6.4314915256157304E-2</v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0.77682971597884232</v>
      </c>
      <c r="BB43" s="299">
        <f t="shared" ref="BB43:BB45" si="81">IF(AJ43="","",(AJ43/Q43)*10)</f>
        <v>0.76687718116312453</v>
      </c>
      <c r="BC43" s="52">
        <f t="shared" si="63"/>
        <v>-1.2811732881738589E-2</v>
      </c>
      <c r="BE43" s="105"/>
      <c r="BF43" s="105"/>
    </row>
    <row r="44" spans="1:58" ht="20.100000000000001" customHeight="1">
      <c r="A44" s="121" t="s">
        <v>86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483669.69999999995</v>
      </c>
      <c r="Q44" s="119">
        <f>IF(Q37="","",SUM(Q35:Q37))</f>
        <v>543248.38000000012</v>
      </c>
      <c r="R44" s="52">
        <f t="shared" si="64"/>
        <v>0.12318050934346347</v>
      </c>
      <c r="T44" s="109" t="s">
        <v>86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38625.984000000011</v>
      </c>
      <c r="AJ44" s="119">
        <f>IF(AJ37="","",SUM(AJ35:AJ37))</f>
        <v>45535.099999999991</v>
      </c>
      <c r="AK44" s="52">
        <f t="shared" si="65"/>
        <v>0.17887223274363645</v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0.79860251737911248</v>
      </c>
      <c r="BB44" s="299">
        <f t="shared" si="81"/>
        <v>0.83820038266842101</v>
      </c>
      <c r="BC44" s="52">
        <f t="shared" si="63"/>
        <v>4.9583947492755819E-2</v>
      </c>
      <c r="BE44" s="105"/>
      <c r="BF44" s="105"/>
    </row>
    <row r="45" spans="1:58" ht="20.100000000000001" customHeight="1" thickBot="1">
      <c r="A45" s="122" t="s">
        <v>87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510846.83999999985</v>
      </c>
      <c r="Q45" s="123">
        <f t="shared" si="86"/>
        <v>616700.50999999978</v>
      </c>
      <c r="R45" s="55">
        <f t="shared" si="64"/>
        <v>0.2072121460122959</v>
      </c>
      <c r="T45" s="110" t="s">
        <v>87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49159.677999999985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40647.231</v>
      </c>
      <c r="AJ45" s="123">
        <f t="shared" si="88"/>
        <v>46875.622000000003</v>
      </c>
      <c r="AK45" s="55">
        <f t="shared" si="65"/>
        <v>0.15323038855955534</v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0.79568332066025915</v>
      </c>
      <c r="BB45" s="300">
        <f t="shared" si="81"/>
        <v>0.76010350631946166</v>
      </c>
      <c r="BC45" s="55">
        <f t="shared" si="63"/>
        <v>-4.4716048981991115E-2</v>
      </c>
      <c r="BE45" s="105"/>
      <c r="BF45" s="105"/>
    </row>
    <row r="46" spans="1:58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>
      <c r="R47" s="205" t="s">
        <v>1</v>
      </c>
      <c r="AK47" s="286">
        <v>1000</v>
      </c>
      <c r="BC47" s="286" t="s">
        <v>46</v>
      </c>
      <c r="BE47" s="105"/>
      <c r="BF47" s="105"/>
    </row>
    <row r="48" spans="1:58" ht="20.100000000000001" customHeight="1">
      <c r="A48" s="439" t="s">
        <v>15</v>
      </c>
      <c r="B48" s="441" t="s">
        <v>70</v>
      </c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5"/>
      <c r="P48" s="435"/>
      <c r="Q48" s="436"/>
      <c r="R48" s="444" t="str">
        <f>R26</f>
        <v>D       2025/2024</v>
      </c>
      <c r="T48" s="442" t="s">
        <v>3</v>
      </c>
      <c r="U48" s="434" t="s">
        <v>70</v>
      </c>
      <c r="V48" s="435"/>
      <c r="W48" s="435"/>
      <c r="X48" s="435"/>
      <c r="Y48" s="435"/>
      <c r="Z48" s="435"/>
      <c r="AA48" s="435"/>
      <c r="AB48" s="435"/>
      <c r="AC48" s="435"/>
      <c r="AD48" s="435"/>
      <c r="AE48" s="435"/>
      <c r="AF48" s="435"/>
      <c r="AG48" s="435"/>
      <c r="AH48" s="435"/>
      <c r="AI48" s="435"/>
      <c r="AJ48" s="436"/>
      <c r="AK48" s="444" t="str">
        <f>R48</f>
        <v>D       2025/2024</v>
      </c>
      <c r="AM48" s="434" t="s">
        <v>70</v>
      </c>
      <c r="AN48" s="435"/>
      <c r="AO48" s="435"/>
      <c r="AP48" s="435"/>
      <c r="AQ48" s="435"/>
      <c r="AR48" s="435"/>
      <c r="AS48" s="435"/>
      <c r="AT48" s="435"/>
      <c r="AU48" s="435"/>
      <c r="AV48" s="435"/>
      <c r="AW48" s="435"/>
      <c r="AX48" s="435"/>
      <c r="AY48" s="435"/>
      <c r="AZ48" s="435"/>
      <c r="BA48" s="435"/>
      <c r="BB48" s="436"/>
      <c r="BC48" s="444" t="str">
        <f>AK48</f>
        <v>D       2025/2024</v>
      </c>
      <c r="BE48" s="105"/>
      <c r="BF48" s="105"/>
    </row>
    <row r="49" spans="1:58" ht="20.100000000000001" customHeight="1" thickBot="1">
      <c r="A49" s="440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445"/>
      <c r="T49" s="443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445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2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3">
        <v>2025</v>
      </c>
      <c r="BC49" s="445"/>
      <c r="BE49" s="105"/>
      <c r="BF49" s="105"/>
    </row>
    <row r="50" spans="1:58" ht="3" customHeight="1" thickBot="1">
      <c r="A50" s="288" t="s">
        <v>89</v>
      </c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1"/>
      <c r="T50" s="288"/>
      <c r="U50" s="290">
        <v>2010</v>
      </c>
      <c r="V50" s="290">
        <v>2011</v>
      </c>
      <c r="W50" s="290">
        <v>2012</v>
      </c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  <c r="AJ50" s="290"/>
      <c r="AK50" s="291"/>
      <c r="AM50" s="287"/>
      <c r="AN50" s="287"/>
      <c r="AO50" s="287"/>
      <c r="AP50" s="287"/>
      <c r="AQ50" s="287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287"/>
      <c r="BC50" s="289"/>
      <c r="BE50" s="105"/>
      <c r="BF50" s="105"/>
    </row>
    <row r="51" spans="1:58" ht="20.100000000000001" customHeight="1">
      <c r="A51" s="120" t="s">
        <v>72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72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257.7999999999999</v>
      </c>
      <c r="AJ51" s="112">
        <v>323.69399999999996</v>
      </c>
      <c r="AK51" s="61">
        <f>IF(AJ51="","",(AJ51-AI51)/AI51)</f>
        <v>0.25560124127230444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12.639113595136532</v>
      </c>
      <c r="BB51" s="156">
        <f>(AJ51/Q51)*10</f>
        <v>29.710325837540147</v>
      </c>
      <c r="BC51" s="61">
        <f t="shared" ref="BC51:BC67" si="107">IF(BB51="","",(BB51-BA51)/BA51)</f>
        <v>1.3506653068592194</v>
      </c>
      <c r="BE51" s="105"/>
      <c r="BF51" s="105"/>
    </row>
    <row r="52" spans="1:58" ht="20.100000000000001" customHeight="1">
      <c r="A52" s="121" t="s">
        <v>73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73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299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>
      <c r="A53" s="121" t="s">
        <v>74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74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299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>
      <c r="A54" s="121" t="s">
        <v>75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75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299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>
      <c r="A55" s="121" t="s">
        <v>76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613.91999999999996</v>
      </c>
      <c r="R55" s="52">
        <f t="shared" si="108"/>
        <v>7.9793769197016253</v>
      </c>
      <c r="T55" s="109" t="s">
        <v>76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376.38900000000007</v>
      </c>
      <c r="AK55" s="52">
        <f t="shared" si="109"/>
        <v>1.5602603869071923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299">
        <f t="shared" si="110"/>
        <v>6.130912822517594</v>
      </c>
      <c r="BC55" s="52">
        <f t="shared" si="107"/>
        <v>-0.71487326906951276</v>
      </c>
      <c r="BE55" s="105"/>
      <c r="BF55" s="105"/>
    </row>
    <row r="56" spans="1:58" ht="20.100000000000001" customHeight="1">
      <c r="A56" s="121" t="s">
        <v>77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>
        <v>67.090000000000032</v>
      </c>
      <c r="R56" s="52">
        <f t="shared" si="108"/>
        <v>-0.67103069530253989</v>
      </c>
      <c r="T56" s="109" t="s">
        <v>77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>
        <v>154.39200000000002</v>
      </c>
      <c r="AK56" s="52">
        <f t="shared" si="109"/>
        <v>-0.358517533654645</v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299">
        <f t="shared" si="110"/>
        <v>23.012669548367857</v>
      </c>
      <c r="BC56" s="52">
        <f t="shared" si="107"/>
        <v>0.94997666099972677</v>
      </c>
      <c r="BE56" s="105"/>
      <c r="BF56" s="105"/>
    </row>
    <row r="57" spans="1:58" ht="20.100000000000001" customHeight="1">
      <c r="A57" s="121" t="s">
        <v>78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>
        <v>94.610000000000042</v>
      </c>
      <c r="R57" s="52">
        <f t="shared" si="108"/>
        <v>-0.32575541619156206</v>
      </c>
      <c r="T57" s="109" t="s">
        <v>78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>
        <v>177.92799999999997</v>
      </c>
      <c r="AK57" s="52">
        <f t="shared" si="109"/>
        <v>2.5016339501026399E-3</v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299">
        <f t="shared" si="110"/>
        <v>18.806468660818084</v>
      </c>
      <c r="BC57" s="52">
        <f t="shared" si="107"/>
        <v>0.4868515936568904</v>
      </c>
      <c r="BE57" s="105"/>
      <c r="BF57" s="105"/>
    </row>
    <row r="58" spans="1:58" ht="20.100000000000001" customHeight="1">
      <c r="A58" s="121" t="s">
        <v>79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>
        <v>218.68000000000004</v>
      </c>
      <c r="R58" s="52">
        <f t="shared" si="108"/>
        <v>-0.26801673640167295</v>
      </c>
      <c r="T58" s="109" t="s">
        <v>79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>
        <v>193.50400000000008</v>
      </c>
      <c r="AK58" s="52">
        <f t="shared" si="109"/>
        <v>-0.15769312804976188</v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299">
        <f t="shared" si="110"/>
        <v>8.8487287360526814</v>
      </c>
      <c r="BC58" s="52">
        <f t="shared" si="107"/>
        <v>0.15071875798030632</v>
      </c>
      <c r="BE58" s="105"/>
      <c r="BF58" s="105"/>
    </row>
    <row r="59" spans="1:58" ht="20.100000000000001" customHeight="1">
      <c r="A59" s="121" t="s">
        <v>80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>
        <v>42.160000000000011</v>
      </c>
      <c r="R59" s="52">
        <f t="shared" si="108"/>
        <v>-0.85461066280433107</v>
      </c>
      <c r="T59" s="109" t="s">
        <v>80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>
        <v>222.68999999999988</v>
      </c>
      <c r="AK59" s="52">
        <f t="shared" si="109"/>
        <v>0.42696946007253644</v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299">
        <f t="shared" si="110"/>
        <v>52.820208728652709</v>
      </c>
      <c r="BC59" s="52">
        <f t="shared" si="107"/>
        <v>8.8148150861440602</v>
      </c>
      <c r="BE59" s="105"/>
      <c r="BF59" s="105"/>
    </row>
    <row r="60" spans="1:58" ht="20.100000000000001" customHeight="1">
      <c r="A60" s="121" t="s">
        <v>81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>
        <v>152.54000000000013</v>
      </c>
      <c r="R60" s="52">
        <f t="shared" si="108"/>
        <v>-0.30964880521361277</v>
      </c>
      <c r="T60" s="109" t="s">
        <v>81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>
        <v>156.06899999999999</v>
      </c>
      <c r="AK60" s="52">
        <f t="shared" si="109"/>
        <v>4.9161042243674125E-2</v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299">
        <f t="shared" si="110"/>
        <v>10.231349154320169</v>
      </c>
      <c r="BC60" s="52">
        <f t="shared" si="107"/>
        <v>0.5197497305242037</v>
      </c>
      <c r="BE60" s="105"/>
      <c r="BF60" s="105"/>
    </row>
    <row r="61" spans="1:58" ht="20.100000000000001" customHeight="1">
      <c r="A61" s="121" t="s">
        <v>82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>
        <v>53.100000000000009</v>
      </c>
      <c r="R61" s="52">
        <f t="shared" si="108"/>
        <v>-0.75121814092953521</v>
      </c>
      <c r="T61" s="109" t="s">
        <v>82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>
        <v>185.52</v>
      </c>
      <c r="AK61" s="52">
        <f t="shared" si="109"/>
        <v>-0.81825929790016605</v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299">
        <f t="shared" si="110"/>
        <v>34.93785310734463</v>
      </c>
      <c r="BC61" s="52">
        <f t="shared" si="107"/>
        <v>-0.26947767502469727</v>
      </c>
      <c r="BE61" s="105"/>
      <c r="BF61" s="105"/>
    </row>
    <row r="62" spans="1:58" ht="20.100000000000001" customHeight="1" thickBot="1">
      <c r="A62" s="122" t="s">
        <v>83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>
        <v>183.99</v>
      </c>
      <c r="R62" s="52">
        <f t="shared" si="108"/>
        <v>0.20388667146502601</v>
      </c>
      <c r="T62" s="110" t="s">
        <v>83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>
        <v>174.71800000000007</v>
      </c>
      <c r="AK62" s="52">
        <f t="shared" si="109"/>
        <v>-0.65038569670531954</v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299">
        <f t="shared" si="110"/>
        <v>9.496059568454811</v>
      </c>
      <c r="BC62" s="52">
        <f t="shared" si="107"/>
        <v>-0.70959533685240472</v>
      </c>
      <c r="BE62" s="105"/>
      <c r="BF62" s="105"/>
    </row>
    <row r="63" spans="1:58" ht="20.100000000000001" customHeight="1" thickBot="1">
      <c r="A63" s="35" t="str">
        <f>A19</f>
        <v>jan-dez</v>
      </c>
      <c r="B63" s="167">
        <f>SUM(B51:B62)</f>
        <v>2743.56</v>
      </c>
      <c r="C63" s="168">
        <f t="shared" ref="C63:Q63" si="116">SUM(C51:C62)</f>
        <v>2573.9700000000003</v>
      </c>
      <c r="D63" s="168">
        <f t="shared" si="116"/>
        <v>3093.1899999999996</v>
      </c>
      <c r="E63" s="168">
        <f t="shared" si="116"/>
        <v>3236.6499999999996</v>
      </c>
      <c r="F63" s="168">
        <f t="shared" si="116"/>
        <v>2587.84</v>
      </c>
      <c r="G63" s="168">
        <f t="shared" si="116"/>
        <v>3019.55</v>
      </c>
      <c r="H63" s="168">
        <f t="shared" si="116"/>
        <v>2289.8599999999997</v>
      </c>
      <c r="I63" s="168">
        <f t="shared" si="116"/>
        <v>1443.8700000000001</v>
      </c>
      <c r="J63" s="168">
        <f t="shared" si="116"/>
        <v>2007.6900000000003</v>
      </c>
      <c r="K63" s="168">
        <f t="shared" si="116"/>
        <v>1872.4599999999998</v>
      </c>
      <c r="L63" s="168">
        <f t="shared" si="116"/>
        <v>1899.23</v>
      </c>
      <c r="M63" s="168">
        <f t="shared" si="116"/>
        <v>2028.7099999999996</v>
      </c>
      <c r="N63" s="168">
        <f t="shared" si="116"/>
        <v>2561.4000000000005</v>
      </c>
      <c r="O63" s="168">
        <f t="shared" si="116"/>
        <v>2323.0099999999998</v>
      </c>
      <c r="P63" s="168">
        <f t="shared" si="116"/>
        <v>2017.01</v>
      </c>
      <c r="Q63" s="169">
        <f t="shared" si="116"/>
        <v>1928.7300000000005</v>
      </c>
      <c r="R63" s="61">
        <f t="shared" si="108"/>
        <v>-4.3767755241669364E-2</v>
      </c>
      <c r="T63" s="109"/>
      <c r="U63" s="167">
        <f>SUM(U51:U62)</f>
        <v>899.43600000000015</v>
      </c>
      <c r="V63" s="168">
        <f t="shared" ref="V63:AJ63" si="117">SUM(V51:V62)</f>
        <v>1170.3490000000002</v>
      </c>
      <c r="W63" s="168">
        <f t="shared" si="117"/>
        <v>1022.7370000000001</v>
      </c>
      <c r="X63" s="168">
        <f t="shared" si="117"/>
        <v>1030.066</v>
      </c>
      <c r="Y63" s="168">
        <f t="shared" si="117"/>
        <v>1010.02</v>
      </c>
      <c r="Z63" s="168">
        <f t="shared" si="117"/>
        <v>1183.202</v>
      </c>
      <c r="AA63" s="168">
        <f t="shared" si="117"/>
        <v>1121.55</v>
      </c>
      <c r="AB63" s="168">
        <f t="shared" si="117"/>
        <v>1027.1999999999998</v>
      </c>
      <c r="AC63" s="168">
        <f t="shared" si="117"/>
        <v>1322.6640000000002</v>
      </c>
      <c r="AD63" s="168">
        <f t="shared" si="117"/>
        <v>1463.875</v>
      </c>
      <c r="AE63" s="168">
        <f t="shared" si="117"/>
        <v>1908.0899999999997</v>
      </c>
      <c r="AF63" s="168">
        <f t="shared" si="117"/>
        <v>2403.1620000000012</v>
      </c>
      <c r="AG63" s="168">
        <f t="shared" si="117"/>
        <v>2765.1600000000008</v>
      </c>
      <c r="AH63" s="168">
        <f t="shared" si="117"/>
        <v>2695.7720000000004</v>
      </c>
      <c r="AI63" s="168">
        <f t="shared" si="117"/>
        <v>3334.4049999999993</v>
      </c>
      <c r="AJ63" s="169">
        <f t="shared" si="117"/>
        <v>2540.576</v>
      </c>
      <c r="AK63" s="61">
        <f t="shared" si="109"/>
        <v>-0.23807215980062393</v>
      </c>
      <c r="AM63" s="172">
        <f t="shared" si="111"/>
        <v>3.2783536718715833</v>
      </c>
      <c r="AN63" s="173">
        <f t="shared" si="111"/>
        <v>4.5468634055563975</v>
      </c>
      <c r="AO63" s="173">
        <f t="shared" si="112"/>
        <v>3.3064150601805906</v>
      </c>
      <c r="AP63" s="173">
        <f t="shared" si="112"/>
        <v>3.1825066040504844</v>
      </c>
      <c r="AQ63" s="173">
        <f t="shared" si="112"/>
        <v>3.9029460863113634</v>
      </c>
      <c r="AR63" s="173">
        <f t="shared" si="112"/>
        <v>3.9184712953916971</v>
      </c>
      <c r="AS63" s="173">
        <f t="shared" si="112"/>
        <v>4.8978976880682668</v>
      </c>
      <c r="AT63" s="173">
        <f t="shared" si="112"/>
        <v>7.1142138835213675</v>
      </c>
      <c r="AU63" s="173">
        <f t="shared" si="112"/>
        <v>6.5879891815967611</v>
      </c>
      <c r="AV63" s="173">
        <f t="shared" si="112"/>
        <v>7.8179240143981721</v>
      </c>
      <c r="AW63" s="173">
        <f t="shared" si="112"/>
        <v>10.046650484670101</v>
      </c>
      <c r="AX63" s="173">
        <f t="shared" si="112"/>
        <v>11.845764056962313</v>
      </c>
      <c r="AY63" s="173">
        <f t="shared" si="113"/>
        <v>10.795502459592413</v>
      </c>
      <c r="AZ63" s="173">
        <f t="shared" si="114"/>
        <v>11.604650862458623</v>
      </c>
      <c r="BA63" s="173">
        <f t="shared" si="115"/>
        <v>16.53142522843218</v>
      </c>
      <c r="BB63" s="173">
        <f t="shared" si="110"/>
        <v>13.1722739833984</v>
      </c>
      <c r="BC63" s="61">
        <f t="shared" si="107"/>
        <v>-0.20319792145062124</v>
      </c>
      <c r="BE63" s="105"/>
      <c r="BF63" s="105"/>
    </row>
    <row r="64" spans="1:58" ht="20.100000000000001" customHeight="1">
      <c r="A64" s="121" t="s">
        <v>84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84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637.80299999999988</v>
      </c>
      <c r="AJ64" s="154">
        <f>IF(Q64="","",SUM(AJ51:AJ53))</f>
        <v>655.61799999999994</v>
      </c>
      <c r="AK64" s="61">
        <f t="shared" si="109"/>
        <v>2.7931822208424949E-2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15.543659980990901</v>
      </c>
      <c r="BB64" s="156">
        <f>IF(AJ64="","",(AJ64/Q64)*10)</f>
        <v>18.874309074159367</v>
      </c>
      <c r="BC64" s="61">
        <f t="shared" si="107"/>
        <v>0.21427701694721057</v>
      </c>
    </row>
    <row r="65" spans="1:55" ht="20.100000000000001" customHeight="1">
      <c r="A65" s="121" t="s">
        <v>85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>
        <f>IF(Q56="","",SUM(Q54:Q56))</f>
        <v>836.29000000000008</v>
      </c>
      <c r="R65" s="52">
        <f t="shared" si="108"/>
        <v>1.8797865013774107</v>
      </c>
      <c r="T65" s="109" t="s">
        <v>85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>
        <f>IF(AJ56="","",SUM(AJ54:AJ56))</f>
        <v>774.52900000000011</v>
      </c>
      <c r="AK65" s="52">
        <f t="shared" si="109"/>
        <v>0.66912482517407224</v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>
        <f>IF(AJ65="","",(AJ65/Q65)*10)</f>
        <v>9.2614882397254554</v>
      </c>
      <c r="BC65" s="52">
        <f t="shared" si="107"/>
        <v>-0.42039980242433767</v>
      </c>
    </row>
    <row r="66" spans="1:55" ht="20.100000000000001" customHeight="1">
      <c r="A66" s="121" t="s">
        <v>86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>
        <f>IF(Q59="","",SUM(Q57:Q59))</f>
        <v>355.4500000000001</v>
      </c>
      <c r="R66" s="52">
        <f t="shared" si="108"/>
        <v>-0.51244770591866085</v>
      </c>
      <c r="T66" s="109" t="s">
        <v>86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>
        <f>IF(AJ59="","",SUM(AJ57:AJ59))</f>
        <v>594.12199999999984</v>
      </c>
      <c r="AK66" s="52">
        <f t="shared" si="109"/>
        <v>5.4767404082922383E-2</v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>
        <f>IF(AJ66="","",(AJ66/Q66)*10)</f>
        <v>16.714643409762264</v>
      </c>
      <c r="BC66" s="52">
        <f t="shared" si="107"/>
        <v>1.1633933772588376</v>
      </c>
    </row>
    <row r="67" spans="1:55" ht="20.100000000000001" customHeight="1" thickBot="1">
      <c r="A67" s="122" t="s">
        <v>87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>
        <f t="shared" si="134"/>
        <v>389.63000000000017</v>
      </c>
      <c r="R67" s="55">
        <f t="shared" si="108"/>
        <v>-0.33649507007475765</v>
      </c>
      <c r="T67" s="110" t="s">
        <v>87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>
        <f>IF(AJ62="","",SUM(AJ60:AJ62))</f>
        <v>516.30700000000002</v>
      </c>
      <c r="AK67" s="55">
        <f t="shared" si="109"/>
        <v>-0.69070374577067206</v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>
        <f>IF(AJ62="","",(AJ67/Q67)*10)</f>
        <v>13.251212688961317</v>
      </c>
      <c r="BC67" s="55">
        <f t="shared" si="107"/>
        <v>-0.53384482875782624</v>
      </c>
    </row>
    <row r="69" spans="1:5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  <mergeCell ref="AM48:BB48"/>
    <mergeCell ref="BC48:BC49"/>
    <mergeCell ref="A48:A49"/>
    <mergeCell ref="B48:Q48"/>
    <mergeCell ref="R48:R49"/>
    <mergeCell ref="T48:T49"/>
    <mergeCell ref="U48:AJ48"/>
    <mergeCell ref="AK48:AK49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D2" sqref="D2"/>
    </sheetView>
  </sheetViews>
  <sheetFormatPr defaultRowHeight="1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24</v>
      </c>
    </row>
    <row r="2" spans="1:20">
      <c r="J2" s="269"/>
    </row>
    <row r="3" spans="1:20" ht="8.25" customHeight="1" thickBot="1">
      <c r="Q3" s="10"/>
    </row>
    <row r="4" spans="1:20">
      <c r="A4" s="439" t="s">
        <v>3</v>
      </c>
      <c r="B4" s="422"/>
      <c r="C4" s="458" t="s">
        <v>1</v>
      </c>
      <c r="D4" s="456"/>
      <c r="E4" s="451" t="s">
        <v>102</v>
      </c>
      <c r="F4" s="451"/>
      <c r="G4" s="130" t="s">
        <v>0</v>
      </c>
      <c r="I4" s="452">
        <v>1000</v>
      </c>
      <c r="J4" s="451"/>
      <c r="K4" s="461" t="s">
        <v>102</v>
      </c>
      <c r="L4" s="462"/>
      <c r="M4" s="130" t="s">
        <v>0</v>
      </c>
      <c r="O4" s="450" t="s">
        <v>22</v>
      </c>
      <c r="P4" s="451"/>
      <c r="Q4" s="130" t="s">
        <v>0</v>
      </c>
    </row>
    <row r="5" spans="1:20">
      <c r="A5" s="457"/>
      <c r="B5" s="423"/>
      <c r="C5" s="459" t="s">
        <v>198</v>
      </c>
      <c r="D5" s="449"/>
      <c r="E5" s="453" t="str">
        <f>C5</f>
        <v>jan-dez</v>
      </c>
      <c r="F5" s="453"/>
      <c r="G5" s="131" t="s">
        <v>140</v>
      </c>
      <c r="I5" s="448" t="str">
        <f>C5</f>
        <v>jan-dez</v>
      </c>
      <c r="J5" s="453"/>
      <c r="K5" s="454" t="str">
        <f>C5</f>
        <v>jan-dez</v>
      </c>
      <c r="L5" s="455"/>
      <c r="M5" s="131" t="str">
        <f>G5</f>
        <v>2025 /2024</v>
      </c>
      <c r="O5" s="448" t="str">
        <f>C5</f>
        <v>jan-dez</v>
      </c>
      <c r="P5" s="449"/>
      <c r="Q5" s="131" t="str">
        <f>G5</f>
        <v>2025 /2024</v>
      </c>
    </row>
    <row r="6" spans="1:20" ht="19.5" customHeight="1">
      <c r="A6" s="457"/>
      <c r="B6" s="423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>
      <c r="A7" s="23" t="s">
        <v>112</v>
      </c>
      <c r="B7" s="15"/>
      <c r="C7" s="78">
        <f>C8+C9</f>
        <v>1536306.260000003</v>
      </c>
      <c r="D7" s="210">
        <f>D8+D9</f>
        <v>1573839.1200000052</v>
      </c>
      <c r="E7" s="216">
        <f t="shared" ref="E7" si="0">C7/$C$20</f>
        <v>0.45596492393633548</v>
      </c>
      <c r="F7" s="217">
        <f t="shared" ref="F7" si="1">D7/$D$20</f>
        <v>0.46209362275592708</v>
      </c>
      <c r="G7" s="53">
        <f>(D7-C7)/C7</f>
        <v>2.443058456326418E-2</v>
      </c>
      <c r="I7" s="224">
        <f>I8+I9</f>
        <v>465438.4470000008</v>
      </c>
      <c r="J7" s="225">
        <f>J8+J9</f>
        <v>463933.94100000034</v>
      </c>
      <c r="K7" s="229">
        <f t="shared" ref="K7" si="2">I7/$I$20</f>
        <v>0.48281324895385724</v>
      </c>
      <c r="L7" s="230">
        <f t="shared" ref="L7" si="3">J7/$J$20</f>
        <v>0.48655358763589973</v>
      </c>
      <c r="M7" s="53">
        <f>(J7-I7)/I7</f>
        <v>-3.2324489085459179E-3</v>
      </c>
      <c r="O7" s="63">
        <f t="shared" ref="O7" si="4">(I7/C7)*10</f>
        <v>3.0295941578731829</v>
      </c>
      <c r="P7" s="237">
        <f t="shared" ref="P7" si="5">(J7/D7)*10</f>
        <v>2.9477850379014519</v>
      </c>
      <c r="Q7" s="53">
        <f>(P7-O7)/O7</f>
        <v>-2.7003326422164135E-2</v>
      </c>
    </row>
    <row r="8" spans="1:20" ht="20.100000000000001" customHeight="1">
      <c r="A8" s="8" t="s">
        <v>4</v>
      </c>
      <c r="C8" s="19">
        <v>767142.72000000277</v>
      </c>
      <c r="D8" s="140">
        <v>801508.040000004</v>
      </c>
      <c r="E8" s="214">
        <f t="shared" ref="E8:E19" si="6">C8/$C$20</f>
        <v>0.2276825793661181</v>
      </c>
      <c r="F8" s="215">
        <f t="shared" ref="F8:F19" si="7">D8/$D$20</f>
        <v>0.23533012311423745</v>
      </c>
      <c r="G8" s="52">
        <f>(D8-C8)/C8</f>
        <v>4.4796514526007761E-2</v>
      </c>
      <c r="I8" s="19">
        <v>267902.92600000056</v>
      </c>
      <c r="J8" s="140">
        <v>270388.48900000018</v>
      </c>
      <c r="K8" s="227">
        <f t="shared" ref="K8:K19" si="8">I8/$I$20</f>
        <v>0.27790373343675417</v>
      </c>
      <c r="L8" s="228">
        <f t="shared" ref="L8:L19" si="9">J8/$J$20</f>
        <v>0.28357159878156019</v>
      </c>
      <c r="M8" s="52">
        <f>(J8-I8)/I8</f>
        <v>9.2778493953425915E-3</v>
      </c>
      <c r="O8" s="27">
        <f t="shared" ref="O8:O20" si="10">(I8/C8)*10</f>
        <v>3.4922175367837625</v>
      </c>
      <c r="P8" s="143">
        <f t="shared" ref="P8:P20" si="11">(J8/D8)*10</f>
        <v>3.3734969021645602</v>
      </c>
      <c r="Q8" s="52">
        <f>(P8-O8)/O8</f>
        <v>-3.3995772992005735E-2</v>
      </c>
      <c r="R8" s="119"/>
      <c r="S8" s="293"/>
      <c r="T8" s="2"/>
    </row>
    <row r="9" spans="1:20" ht="20.100000000000001" customHeight="1">
      <c r="A9" s="8" t="s">
        <v>5</v>
      </c>
      <c r="C9" s="19">
        <v>769163.54000000015</v>
      </c>
      <c r="D9" s="140">
        <v>772331.08000000112</v>
      </c>
      <c r="E9" s="214">
        <f t="shared" si="6"/>
        <v>0.22828234457021734</v>
      </c>
      <c r="F9" s="215">
        <f t="shared" si="7"/>
        <v>0.2267634996416896</v>
      </c>
      <c r="G9" s="52">
        <f>(D9-C9)/C9</f>
        <v>4.1181619191166651E-3</v>
      </c>
      <c r="I9" s="19">
        <v>197535.52100000024</v>
      </c>
      <c r="J9" s="140">
        <v>193545.45200000016</v>
      </c>
      <c r="K9" s="227">
        <f t="shared" si="8"/>
        <v>0.20490951551710304</v>
      </c>
      <c r="L9" s="228">
        <f t="shared" si="9"/>
        <v>0.2029819888543396</v>
      </c>
      <c r="M9" s="52">
        <f>(J9-I9)/I9</f>
        <v>-2.0199248113963619E-2</v>
      </c>
      <c r="O9" s="27">
        <f t="shared" si="10"/>
        <v>2.5681862273398997</v>
      </c>
      <c r="P9" s="143">
        <f t="shared" si="11"/>
        <v>2.5059907209742209</v>
      </c>
      <c r="Q9" s="52">
        <f t="shared" ref="Q9:Q20" si="12">(P9-O9)/O9</f>
        <v>-2.4217677714945218E-2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1194141.9500000011</v>
      </c>
      <c r="D10" s="210">
        <f>D11+D12</f>
        <v>1183832.45</v>
      </c>
      <c r="E10" s="216">
        <f t="shared" si="6"/>
        <v>0.35441295630790232</v>
      </c>
      <c r="F10" s="217">
        <f t="shared" si="7"/>
        <v>0.34758408188285667</v>
      </c>
      <c r="G10" s="53">
        <f>(D10-C10)/C10</f>
        <v>-8.6333957198314274E-3</v>
      </c>
      <c r="I10" s="224">
        <f>I11+I12</f>
        <v>155472.35600000015</v>
      </c>
      <c r="J10" s="225">
        <f>J11+J12</f>
        <v>152019.92300000004</v>
      </c>
      <c r="K10" s="229">
        <f t="shared" si="8"/>
        <v>0.16127613394789164</v>
      </c>
      <c r="L10" s="230">
        <f t="shared" si="9"/>
        <v>0.15943183369673572</v>
      </c>
      <c r="M10" s="53">
        <f>(J10-I10)/I10</f>
        <v>-2.2206089164816561E-2</v>
      </c>
      <c r="O10" s="63">
        <f t="shared" si="10"/>
        <v>1.3019587495439717</v>
      </c>
      <c r="P10" s="237">
        <f t="shared" si="11"/>
        <v>1.2841337724776849</v>
      </c>
      <c r="Q10" s="53">
        <f t="shared" si="12"/>
        <v>-1.3690892336281978E-2</v>
      </c>
      <c r="T10" s="2"/>
    </row>
    <row r="11" spans="1:20" ht="20.100000000000001" customHeight="1">
      <c r="A11" s="8"/>
      <c r="B11" t="s">
        <v>6</v>
      </c>
      <c r="C11" s="19">
        <v>1169708.850000001</v>
      </c>
      <c r="D11" s="140">
        <v>1161984.6499999999</v>
      </c>
      <c r="E11" s="214">
        <f t="shared" si="6"/>
        <v>0.34716138357589449</v>
      </c>
      <c r="F11" s="215">
        <f t="shared" si="7"/>
        <v>0.34116936711121792</v>
      </c>
      <c r="G11" s="52">
        <f t="shared" ref="G11:G19" si="13">(D11-C11)/C11</f>
        <v>-6.6035236033318125E-3</v>
      </c>
      <c r="I11" s="19">
        <v>149619.92300000016</v>
      </c>
      <c r="J11" s="140">
        <v>146740.80600000004</v>
      </c>
      <c r="K11" s="227">
        <f t="shared" si="8"/>
        <v>0.15520522981604032</v>
      </c>
      <c r="L11" s="228">
        <f t="shared" si="9"/>
        <v>0.15389532711917608</v>
      </c>
      <c r="M11" s="52">
        <f t="shared" ref="M11:M19" si="14">(J11-I11)/I11</f>
        <v>-1.924287181995216E-2</v>
      </c>
      <c r="O11" s="27">
        <f t="shared" si="10"/>
        <v>1.2791210650411</v>
      </c>
      <c r="P11" s="143">
        <f t="shared" si="11"/>
        <v>1.2628463379443098</v>
      </c>
      <c r="Q11" s="52">
        <f t="shared" si="12"/>
        <v>-1.2723367272719647E-2</v>
      </c>
    </row>
    <row r="12" spans="1:20" ht="20.100000000000001" customHeight="1">
      <c r="A12" s="8"/>
      <c r="B12" t="s">
        <v>39</v>
      </c>
      <c r="C12" s="19">
        <v>24433.100000000046</v>
      </c>
      <c r="D12" s="140">
        <v>21847.80000000001</v>
      </c>
      <c r="E12" s="218">
        <f t="shared" si="6"/>
        <v>7.2515727320077951E-3</v>
      </c>
      <c r="F12" s="219">
        <f t="shared" si="7"/>
        <v>6.4147147716387392E-3</v>
      </c>
      <c r="G12" s="52">
        <f t="shared" si="13"/>
        <v>-0.10581137882626564</v>
      </c>
      <c r="I12" s="19">
        <v>5852.4329999999991</v>
      </c>
      <c r="J12" s="140">
        <v>5279.117000000002</v>
      </c>
      <c r="K12" s="231">
        <f t="shared" si="8"/>
        <v>6.0709041318513252E-3</v>
      </c>
      <c r="L12" s="232">
        <f t="shared" si="9"/>
        <v>5.5365065775596425E-3</v>
      </c>
      <c r="M12" s="52">
        <f t="shared" si="14"/>
        <v>-9.7961992901071604E-2</v>
      </c>
      <c r="O12" s="27">
        <f t="shared" si="10"/>
        <v>2.3952887681055568</v>
      </c>
      <c r="P12" s="143">
        <f t="shared" si="11"/>
        <v>2.4163151438588781</v>
      </c>
      <c r="Q12" s="52">
        <f t="shared" si="12"/>
        <v>8.7782216629985615E-3</v>
      </c>
    </row>
    <row r="13" spans="1:20" ht="20.100000000000001" customHeight="1">
      <c r="A13" s="23" t="s">
        <v>126</v>
      </c>
      <c r="B13" s="15"/>
      <c r="C13" s="78">
        <f>SUM(C14:C16)</f>
        <v>572012.6100000001</v>
      </c>
      <c r="D13" s="210">
        <f>SUM(D14:D16)</f>
        <v>559529.01000000071</v>
      </c>
      <c r="E13" s="216">
        <f t="shared" si="6"/>
        <v>0.16976933115489243</v>
      </c>
      <c r="F13" s="217">
        <f t="shared" si="7"/>
        <v>0.16428285711181001</v>
      </c>
      <c r="G13" s="53">
        <f t="shared" si="13"/>
        <v>-2.1823994404597816E-2</v>
      </c>
      <c r="I13" s="224">
        <f>SUM(I14:I16)</f>
        <v>320326.27100000047</v>
      </c>
      <c r="J13" s="225">
        <f>SUM(J14:J16)</f>
        <v>312728.51499999996</v>
      </c>
      <c r="K13" s="229">
        <f t="shared" si="8"/>
        <v>0.33228404018541191</v>
      </c>
      <c r="L13" s="230">
        <f t="shared" si="9"/>
        <v>0.32797596270133028</v>
      </c>
      <c r="M13" s="53">
        <f t="shared" si="14"/>
        <v>-2.3718803881685079E-2</v>
      </c>
      <c r="O13" s="63">
        <f t="shared" si="10"/>
        <v>5.5999861786263843</v>
      </c>
      <c r="P13" s="237">
        <f t="shared" si="11"/>
        <v>5.5891385327813401</v>
      </c>
      <c r="Q13" s="53">
        <f t="shared" si="12"/>
        <v>-1.9370843961091654E-3</v>
      </c>
    </row>
    <row r="14" spans="1:20" ht="20.100000000000001" customHeight="1">
      <c r="A14" s="8"/>
      <c r="B14" s="3" t="s">
        <v>7</v>
      </c>
      <c r="C14" s="31">
        <v>532763.14000000013</v>
      </c>
      <c r="D14" s="141">
        <v>530450.87000000069</v>
      </c>
      <c r="E14" s="214">
        <f t="shared" si="6"/>
        <v>0.15812036371327606</v>
      </c>
      <c r="F14" s="215">
        <f t="shared" si="7"/>
        <v>0.15574524809901333</v>
      </c>
      <c r="G14" s="52">
        <f t="shared" si="13"/>
        <v>-4.3401463547186013E-3</v>
      </c>
      <c r="I14" s="31">
        <v>300451.18500000046</v>
      </c>
      <c r="J14" s="141">
        <v>295158.18299999996</v>
      </c>
      <c r="K14" s="227">
        <f t="shared" si="8"/>
        <v>0.31166701787720252</v>
      </c>
      <c r="L14" s="228">
        <f t="shared" si="9"/>
        <v>0.30954896843545082</v>
      </c>
      <c r="M14" s="52">
        <f t="shared" si="14"/>
        <v>-1.7616845145744704E-2</v>
      </c>
      <c r="O14" s="27">
        <f t="shared" si="10"/>
        <v>5.6394889668981305</v>
      </c>
      <c r="P14" s="143">
        <f t="shared" si="11"/>
        <v>5.5642887907790515</v>
      </c>
      <c r="Q14" s="52">
        <f t="shared" si="12"/>
        <v>-1.3334572788505895E-2</v>
      </c>
      <c r="S14" s="119"/>
    </row>
    <row r="15" spans="1:20" ht="20.100000000000001" customHeight="1">
      <c r="A15" s="8"/>
      <c r="B15" s="3" t="s">
        <v>8</v>
      </c>
      <c r="C15" s="31">
        <v>24444.850000000009</v>
      </c>
      <c r="D15" s="141">
        <v>22346.590000000018</v>
      </c>
      <c r="E15" s="214">
        <f t="shared" si="6"/>
        <v>7.2550600496056779E-3</v>
      </c>
      <c r="F15" s="215">
        <f t="shared" si="7"/>
        <v>6.5611640974722668E-3</v>
      </c>
      <c r="G15" s="52">
        <f t="shared" si="13"/>
        <v>-8.5836484985589614E-2</v>
      </c>
      <c r="I15" s="31">
        <v>15800.526000000011</v>
      </c>
      <c r="J15" s="141">
        <v>14778.332000000009</v>
      </c>
      <c r="K15" s="227">
        <f t="shared" si="8"/>
        <v>1.6390359117109822E-2</v>
      </c>
      <c r="L15" s="228">
        <f t="shared" si="9"/>
        <v>1.5498867011918882E-2</v>
      </c>
      <c r="M15" s="52">
        <f t="shared" si="14"/>
        <v>-6.4693669058865547E-2</v>
      </c>
      <c r="O15" s="27">
        <f t="shared" si="10"/>
        <v>6.4637443060603781</v>
      </c>
      <c r="P15" s="143">
        <f t="shared" si="11"/>
        <v>6.6132380824098878</v>
      </c>
      <c r="Q15" s="52">
        <f t="shared" si="12"/>
        <v>2.3128046109334024E-2</v>
      </c>
    </row>
    <row r="16" spans="1:20" ht="20.100000000000001" customHeight="1">
      <c r="A16" s="32"/>
      <c r="B16" s="33" t="s">
        <v>9</v>
      </c>
      <c r="C16" s="211">
        <v>14804.620000000028</v>
      </c>
      <c r="D16" s="212">
        <v>6731.5500000000102</v>
      </c>
      <c r="E16" s="218">
        <f t="shared" si="6"/>
        <v>4.3939073920107249E-3</v>
      </c>
      <c r="F16" s="219">
        <f t="shared" si="7"/>
        <v>1.9764449153244173E-3</v>
      </c>
      <c r="G16" s="52">
        <f t="shared" si="13"/>
        <v>-0.54530747834122073</v>
      </c>
      <c r="I16" s="211">
        <v>4074.5599999999981</v>
      </c>
      <c r="J16" s="212">
        <v>2792.0000000000059</v>
      </c>
      <c r="K16" s="231">
        <f t="shared" si="8"/>
        <v>4.2266631910995184E-3</v>
      </c>
      <c r="L16" s="232">
        <f t="shared" si="9"/>
        <v>2.9281272539605674E-3</v>
      </c>
      <c r="M16" s="52">
        <f t="shared" si="14"/>
        <v>-0.3147726380271717</v>
      </c>
      <c r="O16" s="27">
        <f t="shared" si="10"/>
        <v>2.7522219415290565</v>
      </c>
      <c r="P16" s="143">
        <f t="shared" si="11"/>
        <v>4.1476331602676968</v>
      </c>
      <c r="Q16" s="52">
        <f t="shared" si="12"/>
        <v>0.50701260595407849</v>
      </c>
    </row>
    <row r="17" spans="1:17" ht="20.100000000000001" customHeight="1">
      <c r="A17" s="8" t="s">
        <v>127</v>
      </c>
      <c r="B17" s="3"/>
      <c r="C17" s="19">
        <v>2898.6200000000022</v>
      </c>
      <c r="D17" s="140">
        <v>3555.5300000000025</v>
      </c>
      <c r="E17" s="214">
        <f t="shared" si="6"/>
        <v>8.6029008813668392E-4</v>
      </c>
      <c r="F17" s="215">
        <f t="shared" si="7"/>
        <v>1.0439362687320779E-3</v>
      </c>
      <c r="G17" s="54">
        <f t="shared" si="13"/>
        <v>0.22662853357804741</v>
      </c>
      <c r="I17" s="31">
        <v>1758.3070000000005</v>
      </c>
      <c r="J17" s="141">
        <v>2152.7860000000005</v>
      </c>
      <c r="K17" s="227">
        <f t="shared" si="8"/>
        <v>1.8239445426138348E-3</v>
      </c>
      <c r="L17" s="228">
        <f t="shared" si="9"/>
        <v>2.2577476212552803E-3</v>
      </c>
      <c r="M17" s="54">
        <f t="shared" si="14"/>
        <v>0.22435160640320487</v>
      </c>
      <c r="O17" s="238">
        <f t="shared" si="10"/>
        <v>6.0660141722612799</v>
      </c>
      <c r="P17" s="239">
        <f t="shared" si="11"/>
        <v>6.054754143545404</v>
      </c>
      <c r="Q17" s="54">
        <f t="shared" si="12"/>
        <v>-1.8562483364061198E-3</v>
      </c>
    </row>
    <row r="18" spans="1:17" ht="20.100000000000001" customHeight="1">
      <c r="A18" s="8" t="s">
        <v>10</v>
      </c>
      <c r="C18" s="19">
        <v>29902.590000000022</v>
      </c>
      <c r="D18" s="140">
        <v>31862.67000000002</v>
      </c>
      <c r="E18" s="214">
        <f t="shared" si="6"/>
        <v>8.8748790067739551E-3</v>
      </c>
      <c r="F18" s="215">
        <f t="shared" si="7"/>
        <v>9.3551725992022331E-3</v>
      </c>
      <c r="G18" s="52">
        <f t="shared" si="13"/>
        <v>6.5548837073979099E-2</v>
      </c>
      <c r="I18" s="19">
        <v>13808.475999999984</v>
      </c>
      <c r="J18" s="140">
        <v>14405.969000000014</v>
      </c>
      <c r="K18" s="227">
        <f t="shared" si="8"/>
        <v>1.4323945955975879E-2</v>
      </c>
      <c r="L18" s="228">
        <f t="shared" si="9"/>
        <v>1.5108349014545492E-2</v>
      </c>
      <c r="M18" s="52">
        <f t="shared" si="14"/>
        <v>4.3270017632650426E-2</v>
      </c>
      <c r="O18" s="27">
        <f t="shared" si="10"/>
        <v>4.6178193929020779</v>
      </c>
      <c r="P18" s="143">
        <f t="shared" si="11"/>
        <v>4.5212686193592706</v>
      </c>
      <c r="Q18" s="52">
        <f t="shared" si="12"/>
        <v>-2.0908304402552598E-2</v>
      </c>
    </row>
    <row r="19" spans="1:17" ht="20.100000000000001" customHeight="1" thickBot="1">
      <c r="A19" s="8" t="s">
        <v>11</v>
      </c>
      <c r="B19" s="10"/>
      <c r="C19" s="21">
        <v>34089.819999999985</v>
      </c>
      <c r="D19" s="142">
        <v>53269.21</v>
      </c>
      <c r="E19" s="220">
        <f t="shared" si="6"/>
        <v>1.0117619505959269E-2</v>
      </c>
      <c r="F19" s="221">
        <f t="shared" si="7"/>
        <v>1.5640329381472088E-2</v>
      </c>
      <c r="G19" s="55">
        <f t="shared" si="13"/>
        <v>0.56261341362318784</v>
      </c>
      <c r="I19" s="21">
        <v>7209.5540000000046</v>
      </c>
      <c r="J19" s="142">
        <v>8269.3379999999961</v>
      </c>
      <c r="K19" s="233">
        <f t="shared" si="8"/>
        <v>7.4786864142494733E-3</v>
      </c>
      <c r="L19" s="234">
        <f t="shared" si="9"/>
        <v>8.6725193302334205E-3</v>
      </c>
      <c r="M19" s="55">
        <f t="shared" si="14"/>
        <v>0.14699716515057532</v>
      </c>
      <c r="O19" s="240">
        <f t="shared" si="10"/>
        <v>2.1148700697158294</v>
      </c>
      <c r="P19" s="241">
        <f t="shared" si="11"/>
        <v>1.5523673056161331</v>
      </c>
      <c r="Q19" s="55">
        <f t="shared" si="12"/>
        <v>-0.26597509329510655</v>
      </c>
    </row>
    <row r="20" spans="1:17" ht="26.25" customHeight="1" thickBot="1">
      <c r="A20" s="12" t="s">
        <v>12</v>
      </c>
      <c r="B20" s="48"/>
      <c r="C20" s="163">
        <f>C7+C10+C13+C17+C18+C19</f>
        <v>3369351.8500000038</v>
      </c>
      <c r="D20" s="305">
        <f>D7+D10+D13+D17+D18+D19</f>
        <v>3405887.9900000053</v>
      </c>
      <c r="E20" s="222">
        <f>E8+E9+E10+E13+E17+E18+E19</f>
        <v>1.0000000000000002</v>
      </c>
      <c r="F20" s="223">
        <f>F8+F9+F10+F13+F17+F18+F19</f>
        <v>1.0000000000000002</v>
      </c>
      <c r="G20" s="55">
        <f>(D20-C20)/C20</f>
        <v>1.0843670126051539E-2</v>
      </c>
      <c r="H20" s="1"/>
      <c r="I20" s="163">
        <f>I7+I10+I13+I17+I18+I19</f>
        <v>964013.41100000148</v>
      </c>
      <c r="J20" s="305">
        <f>J7+J10+J13+J17+J18+J19</f>
        <v>953510.47200000042</v>
      </c>
      <c r="K20" s="235">
        <f>K8+K9+K10+K13+K17+K18+K19</f>
        <v>0.99999999999999989</v>
      </c>
      <c r="L20" s="236">
        <f>L8+L9+L10+L13+L17+L18+L19</f>
        <v>1</v>
      </c>
      <c r="M20" s="55">
        <f>(J20-I20)/I20</f>
        <v>-1.0895013368233158E-2</v>
      </c>
      <c r="N20" s="1"/>
      <c r="O20" s="24">
        <f t="shared" si="10"/>
        <v>2.8611241981154341</v>
      </c>
      <c r="P20" s="242">
        <f t="shared" si="11"/>
        <v>2.7995943342810841</v>
      </c>
      <c r="Q20" s="55">
        <f t="shared" si="12"/>
        <v>-2.1505485107874207E-2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39" t="s">
        <v>2</v>
      </c>
      <c r="B24" s="422"/>
      <c r="C24" s="458" t="s">
        <v>1</v>
      </c>
      <c r="D24" s="456"/>
      <c r="E24" s="451" t="s">
        <v>103</v>
      </c>
      <c r="F24" s="451"/>
      <c r="G24" s="130" t="s">
        <v>0</v>
      </c>
      <c r="I24" s="452">
        <v>1000</v>
      </c>
      <c r="J24" s="456"/>
      <c r="K24" s="451" t="s">
        <v>103</v>
      </c>
      <c r="L24" s="451"/>
      <c r="M24" s="130" t="s">
        <v>0</v>
      </c>
      <c r="O24" s="450" t="s">
        <v>22</v>
      </c>
      <c r="P24" s="451"/>
      <c r="Q24" s="130" t="s">
        <v>0</v>
      </c>
    </row>
    <row r="25" spans="1:17" ht="15" customHeight="1">
      <c r="A25" s="457"/>
      <c r="B25" s="423"/>
      <c r="C25" s="459" t="str">
        <f>C5</f>
        <v>jan-dez</v>
      </c>
      <c r="D25" s="449"/>
      <c r="E25" s="453" t="str">
        <f>C5</f>
        <v>jan-dez</v>
      </c>
      <c r="F25" s="453"/>
      <c r="G25" s="131" t="str">
        <f>G5</f>
        <v>2025 /2024</v>
      </c>
      <c r="I25" s="448" t="str">
        <f>C5</f>
        <v>jan-dez</v>
      </c>
      <c r="J25" s="449"/>
      <c r="K25" s="460" t="str">
        <f>C5</f>
        <v>jan-dez</v>
      </c>
      <c r="L25" s="455"/>
      <c r="M25" s="131" t="str">
        <f>G5</f>
        <v>2025 /2024</v>
      </c>
      <c r="O25" s="448" t="str">
        <f>C5</f>
        <v>jan-dez</v>
      </c>
      <c r="P25" s="449"/>
      <c r="Q25" s="131" t="str">
        <f>G5</f>
        <v>2025 /2024</v>
      </c>
    </row>
    <row r="26" spans="1:17" ht="19.5" customHeight="1">
      <c r="A26" s="457"/>
      <c r="B26" s="423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>
      <c r="A27" s="23" t="s">
        <v>112</v>
      </c>
      <c r="B27" s="15"/>
      <c r="C27" s="78">
        <f>C28+C29</f>
        <v>563761.05999999959</v>
      </c>
      <c r="D27" s="210">
        <f>D28+D29</f>
        <v>566831.48</v>
      </c>
      <c r="E27" s="216">
        <f>C27/$C$40</f>
        <v>0.37824159519214873</v>
      </c>
      <c r="F27" s="217">
        <f>D27/$D$40</f>
        <v>0.38202837741676637</v>
      </c>
      <c r="G27" s="53">
        <f>(D27-C27)/C27</f>
        <v>5.4463144368296626E-3</v>
      </c>
      <c r="I27" s="78">
        <f>I28+I29</f>
        <v>143317.52199999985</v>
      </c>
      <c r="J27" s="210">
        <f>J28+J29</f>
        <v>145226.90999999992</v>
      </c>
      <c r="K27" s="216">
        <f>I27/$I$40</f>
        <v>0.35271950616820513</v>
      </c>
      <c r="L27" s="217">
        <f>J27/$J$40</f>
        <v>0.35969946110212259</v>
      </c>
      <c r="M27" s="53">
        <f>(J27-I27)/I27</f>
        <v>1.3322781285599303E-2</v>
      </c>
      <c r="O27" s="63">
        <f t="shared" ref="O27" si="15">(I27/C27)*10</f>
        <v>2.5421678113064416</v>
      </c>
      <c r="P27" s="237">
        <f t="shared" ref="P27" si="16">(J27/D27)*10</f>
        <v>2.5620826493263911</v>
      </c>
      <c r="Q27" s="53">
        <f>(P27-O27)/O27</f>
        <v>7.8338015025510906E-3</v>
      </c>
    </row>
    <row r="28" spans="1:17" ht="20.100000000000001" customHeight="1">
      <c r="A28" s="8" t="s">
        <v>4</v>
      </c>
      <c r="C28" s="19">
        <v>282733.30999999959</v>
      </c>
      <c r="D28" s="140">
        <v>281815.08999999979</v>
      </c>
      <c r="E28" s="214">
        <f>C28/$C$40</f>
        <v>0.18969294932920025</v>
      </c>
      <c r="F28" s="215">
        <f>D28/$D$40</f>
        <v>0.18993539590331135</v>
      </c>
      <c r="G28" s="52">
        <f>(D28-C28)/C28</f>
        <v>-3.2476541232435568E-3</v>
      </c>
      <c r="I28" s="19">
        <v>77251.092999999921</v>
      </c>
      <c r="J28" s="140">
        <v>78301.140999999916</v>
      </c>
      <c r="K28" s="214">
        <f>I28/$I$40</f>
        <v>0.19012307074297646</v>
      </c>
      <c r="L28" s="215">
        <f>J28/$J$40</f>
        <v>0.19393704804007261</v>
      </c>
      <c r="M28" s="52">
        <f>(J28-I28)/I28</f>
        <v>1.3592662048160229E-2</v>
      </c>
      <c r="O28" s="27">
        <f t="shared" ref="O28:O40" si="17">(I28/C28)*10</f>
        <v>2.7322954270934696</v>
      </c>
      <c r="P28" s="143">
        <f t="shared" ref="P28:P40" si="18">(J28/D28)*10</f>
        <v>2.778458066244784</v>
      </c>
      <c r="Q28" s="52">
        <f>(P28-O28)/O28</f>
        <v>1.6895185891527376E-2</v>
      </c>
    </row>
    <row r="29" spans="1:17" ht="20.100000000000001" customHeight="1">
      <c r="A29" s="8" t="s">
        <v>5</v>
      </c>
      <c r="C29" s="19">
        <v>281027.75000000006</v>
      </c>
      <c r="D29" s="140">
        <v>285016.39000000019</v>
      </c>
      <c r="E29" s="214">
        <f>C29/$C$40</f>
        <v>0.18854864586294853</v>
      </c>
      <c r="F29" s="215">
        <f>D29/$D$40</f>
        <v>0.19209298151345502</v>
      </c>
      <c r="G29" s="52">
        <f t="shared" ref="G29:G40" si="19">(D29-C29)/C29</f>
        <v>1.4193046772071902E-2</v>
      </c>
      <c r="I29" s="19">
        <v>66066.428999999931</v>
      </c>
      <c r="J29" s="140">
        <v>66925.769</v>
      </c>
      <c r="K29" s="214">
        <f t="shared" ref="K29:K39" si="20">I29/$I$40</f>
        <v>0.16259643542522864</v>
      </c>
      <c r="L29" s="215">
        <f t="shared" ref="L29:L39" si="21">J29/$J$40</f>
        <v>0.16576241306204997</v>
      </c>
      <c r="M29" s="52">
        <f t="shared" ref="M29:M40" si="22">(J29-I29)/I29</f>
        <v>1.3007211272158667E-2</v>
      </c>
      <c r="O29" s="27">
        <f t="shared" si="17"/>
        <v>2.3508863092701668</v>
      </c>
      <c r="P29" s="143">
        <f t="shared" si="18"/>
        <v>2.3481375579839443</v>
      </c>
      <c r="Q29" s="52">
        <f t="shared" ref="Q29:Q38" si="23">(P29-O29)/O29</f>
        <v>-1.1692404160011847E-3</v>
      </c>
    </row>
    <row r="30" spans="1:17" ht="20.100000000000001" customHeight="1">
      <c r="A30" s="23" t="s">
        <v>38</v>
      </c>
      <c r="B30" s="15"/>
      <c r="C30" s="78">
        <f>C31+C32</f>
        <v>461633.39999999985</v>
      </c>
      <c r="D30" s="210">
        <f>D31+D32</f>
        <v>456638.61000000028</v>
      </c>
      <c r="E30" s="216">
        <f>C30/$C$40</f>
        <v>0.30972155758678216</v>
      </c>
      <c r="F30" s="217">
        <f>D30/$D$40</f>
        <v>0.30776150125633056</v>
      </c>
      <c r="G30" s="53">
        <f>(D30-C30)/C30</f>
        <v>-1.0819819363156074E-2</v>
      </c>
      <c r="I30" s="78">
        <f>I31+I32</f>
        <v>58271.405000000013</v>
      </c>
      <c r="J30" s="210">
        <f>J31+J32</f>
        <v>58613.478000000025</v>
      </c>
      <c r="K30" s="216">
        <f t="shared" si="20"/>
        <v>0.14341206091553482</v>
      </c>
      <c r="L30" s="217">
        <f t="shared" si="21"/>
        <v>0.14517444769651258</v>
      </c>
      <c r="M30" s="53">
        <f t="shared" si="22"/>
        <v>5.8703406928322932E-3</v>
      </c>
      <c r="O30" s="63">
        <f t="shared" si="17"/>
        <v>1.2622874558036754</v>
      </c>
      <c r="P30" s="237">
        <f t="shared" si="18"/>
        <v>1.2835856783989419</v>
      </c>
      <c r="Q30" s="53">
        <f t="shared" si="23"/>
        <v>1.6872719836787328E-2</v>
      </c>
    </row>
    <row r="31" spans="1:17" ht="20.100000000000001" customHeight="1">
      <c r="A31" s="8"/>
      <c r="B31" t="s">
        <v>6</v>
      </c>
      <c r="C31" s="31">
        <v>451126.67999999982</v>
      </c>
      <c r="D31" s="141">
        <v>449401.58000000025</v>
      </c>
      <c r="E31" s="214">
        <f t="shared" ref="E31:E38" si="24">C31/$C$40</f>
        <v>0.30267233263137772</v>
      </c>
      <c r="F31" s="215">
        <f t="shared" ref="F31:F38" si="25">D31/$D$40</f>
        <v>0.3028839478286055</v>
      </c>
      <c r="G31" s="52">
        <f>(D31-C31)/C31</f>
        <v>-3.823981326042543E-3</v>
      </c>
      <c r="I31" s="31">
        <v>56077.508000000016</v>
      </c>
      <c r="J31" s="141">
        <v>57019.521000000022</v>
      </c>
      <c r="K31" s="214">
        <f>I31/$I$40</f>
        <v>0.13801264948541042</v>
      </c>
      <c r="L31" s="215">
        <f>J31/$J$40</f>
        <v>0.14122651907970213</v>
      </c>
      <c r="M31" s="52">
        <f>(J31-I31)/I31</f>
        <v>1.6798410514247637E-2</v>
      </c>
      <c r="O31" s="27">
        <f t="shared" si="17"/>
        <v>1.2430545672891711</v>
      </c>
      <c r="P31" s="143">
        <f t="shared" si="18"/>
        <v>1.268787728783686</v>
      </c>
      <c r="Q31" s="52">
        <f t="shared" si="23"/>
        <v>2.070155419695955E-2</v>
      </c>
    </row>
    <row r="32" spans="1:17" ht="20.100000000000001" customHeight="1">
      <c r="A32" s="8"/>
      <c r="B32" t="s">
        <v>39</v>
      </c>
      <c r="C32" s="31">
        <v>10506.720000000005</v>
      </c>
      <c r="D32" s="141">
        <v>7237.0300000000007</v>
      </c>
      <c r="E32" s="218">
        <f t="shared" si="24"/>
        <v>7.0492249554044359E-3</v>
      </c>
      <c r="F32" s="219">
        <f t="shared" si="25"/>
        <v>4.877553427725047E-3</v>
      </c>
      <c r="G32" s="52">
        <f>(D32-C32)/C32</f>
        <v>-0.3111998796960424</v>
      </c>
      <c r="I32" s="31">
        <v>2193.8969999999995</v>
      </c>
      <c r="J32" s="141">
        <v>1593.9569999999999</v>
      </c>
      <c r="K32" s="218">
        <f>I32/$I$40</f>
        <v>5.399411430124415E-3</v>
      </c>
      <c r="L32" s="219">
        <f>J32/$J$40</f>
        <v>3.9479286168104541E-3</v>
      </c>
      <c r="M32" s="52">
        <f>(J32-I32)/I32</f>
        <v>-0.27345859901353609</v>
      </c>
      <c r="O32" s="27">
        <f t="shared" si="17"/>
        <v>2.0880893371099623</v>
      </c>
      <c r="P32" s="143">
        <f t="shared" si="18"/>
        <v>2.202501578686284</v>
      </c>
      <c r="Q32" s="52">
        <f t="shared" si="23"/>
        <v>5.4792790491749281E-2</v>
      </c>
    </row>
    <row r="33" spans="1:17" ht="20.100000000000001" customHeight="1">
      <c r="A33" s="23" t="s">
        <v>126</v>
      </c>
      <c r="B33" s="15"/>
      <c r="C33" s="78">
        <f>SUM(C34:C36)</f>
        <v>425479.43</v>
      </c>
      <c r="D33" s="210">
        <f>SUM(D34:D36)</f>
        <v>412882.62999999989</v>
      </c>
      <c r="E33" s="216">
        <f t="shared" si="24"/>
        <v>0.28546494205301498</v>
      </c>
      <c r="F33" s="217">
        <f t="shared" si="25"/>
        <v>0.27827120893579704</v>
      </c>
      <c r="G33" s="53">
        <f t="shared" si="19"/>
        <v>-2.9606131605469401E-2</v>
      </c>
      <c r="I33" s="78">
        <f>SUM(I34:I36)</f>
        <v>195764.02600000004</v>
      </c>
      <c r="J33" s="210">
        <f>SUM(J34:J36)</f>
        <v>192534.67399999994</v>
      </c>
      <c r="K33" s="216">
        <f t="shared" si="20"/>
        <v>0.48179587263739987</v>
      </c>
      <c r="L33" s="217">
        <f t="shared" si="21"/>
        <v>0.47687180345070257</v>
      </c>
      <c r="M33" s="53">
        <f t="shared" si="22"/>
        <v>-1.6496146232710295E-2</v>
      </c>
      <c r="O33" s="63">
        <f t="shared" si="17"/>
        <v>4.601022098765152</v>
      </c>
      <c r="P33" s="237">
        <f t="shared" si="18"/>
        <v>4.663181737628439</v>
      </c>
      <c r="Q33" s="53">
        <f t="shared" si="23"/>
        <v>1.3509963118840434E-2</v>
      </c>
    </row>
    <row r="34" spans="1:17" ht="20.100000000000001" customHeight="1">
      <c r="A34" s="8"/>
      <c r="B34" s="3" t="s">
        <v>7</v>
      </c>
      <c r="C34" s="31">
        <v>399570.85</v>
      </c>
      <c r="D34" s="141">
        <v>395278.74999999983</v>
      </c>
      <c r="E34" s="214">
        <f t="shared" si="24"/>
        <v>0.26808221854890596</v>
      </c>
      <c r="F34" s="215">
        <f t="shared" si="25"/>
        <v>0.26640669196747435</v>
      </c>
      <c r="G34" s="52">
        <f t="shared" si="19"/>
        <v>-1.0741774581404403E-2</v>
      </c>
      <c r="I34" s="308">
        <v>186622.75800000003</v>
      </c>
      <c r="J34" s="309">
        <v>184629.27799999996</v>
      </c>
      <c r="K34" s="214">
        <f t="shared" si="20"/>
        <v>0.4592982499481712</v>
      </c>
      <c r="L34" s="215">
        <f t="shared" si="21"/>
        <v>0.45729163968491793</v>
      </c>
      <c r="M34" s="52">
        <f t="shared" si="22"/>
        <v>-1.0681869785677846E-2</v>
      </c>
      <c r="O34" s="27">
        <f t="shared" si="17"/>
        <v>4.6705798984085058</v>
      </c>
      <c r="P34" s="143">
        <f t="shared" si="18"/>
        <v>4.6708627266201397</v>
      </c>
      <c r="Q34" s="52">
        <f t="shared" si="23"/>
        <v>6.0555266751824045E-5</v>
      </c>
    </row>
    <row r="35" spans="1:17" ht="20.100000000000001" customHeight="1">
      <c r="A35" s="8"/>
      <c r="B35" s="3" t="s">
        <v>8</v>
      </c>
      <c r="C35" s="31">
        <v>13494.610000000008</v>
      </c>
      <c r="D35" s="141">
        <v>12560.480000000012</v>
      </c>
      <c r="E35" s="214">
        <f t="shared" si="24"/>
        <v>9.0538761455002392E-3</v>
      </c>
      <c r="F35" s="215">
        <f t="shared" si="25"/>
        <v>8.4654080856196457E-3</v>
      </c>
      <c r="G35" s="52">
        <f t="shared" si="19"/>
        <v>-6.9222452519931657E-2</v>
      </c>
      <c r="I35" s="308">
        <v>6686.1840000000029</v>
      </c>
      <c r="J35" s="309">
        <v>6345.4169999999976</v>
      </c>
      <c r="K35" s="214">
        <f t="shared" si="20"/>
        <v>1.6455402561521806E-2</v>
      </c>
      <c r="L35" s="215">
        <f t="shared" si="21"/>
        <v>1.5716392198720251E-2</v>
      </c>
      <c r="M35" s="52">
        <f t="shared" si="22"/>
        <v>-5.0965842399791142E-2</v>
      </c>
      <c r="O35" s="27">
        <f t="shared" si="17"/>
        <v>4.9547071015761102</v>
      </c>
      <c r="P35" s="143">
        <f t="shared" si="18"/>
        <v>5.0518905328458716</v>
      </c>
      <c r="Q35" s="52">
        <f t="shared" si="23"/>
        <v>1.9614364538086838E-2</v>
      </c>
    </row>
    <row r="36" spans="1:17" ht="20.100000000000001" customHeight="1">
      <c r="A36" s="32"/>
      <c r="B36" s="33" t="s">
        <v>9</v>
      </c>
      <c r="C36" s="211">
        <v>12413.970000000014</v>
      </c>
      <c r="D36" s="212">
        <v>5043.4000000000042</v>
      </c>
      <c r="E36" s="218">
        <f t="shared" si="24"/>
        <v>8.3288473586087819E-3</v>
      </c>
      <c r="F36" s="219">
        <f t="shared" si="25"/>
        <v>3.3991088827030587E-3</v>
      </c>
      <c r="G36" s="52">
        <f t="shared" si="19"/>
        <v>-0.59373190043153012</v>
      </c>
      <c r="I36" s="310">
        <v>2455.0840000000003</v>
      </c>
      <c r="J36" s="311">
        <v>1559.9790000000012</v>
      </c>
      <c r="K36" s="218">
        <f t="shared" si="20"/>
        <v>6.0422201277068035E-3</v>
      </c>
      <c r="L36" s="219">
        <f t="shared" si="21"/>
        <v>3.8637715670644568E-3</v>
      </c>
      <c r="M36" s="52">
        <f t="shared" si="22"/>
        <v>-0.36459241313128143</v>
      </c>
      <c r="O36" s="27">
        <f t="shared" si="17"/>
        <v>1.9776783736387293</v>
      </c>
      <c r="P36" s="143">
        <f t="shared" si="18"/>
        <v>3.0931098068763134</v>
      </c>
      <c r="Q36" s="52">
        <f t="shared" si="23"/>
        <v>0.56401053280736568</v>
      </c>
    </row>
    <row r="37" spans="1:17" ht="20.100000000000001" customHeight="1">
      <c r="A37" s="8" t="s">
        <v>127</v>
      </c>
      <c r="B37" s="3"/>
      <c r="C37" s="19">
        <v>2001.18</v>
      </c>
      <c r="D37" s="140">
        <v>2353.6699999999996</v>
      </c>
      <c r="E37" s="214">
        <f t="shared" si="24"/>
        <v>1.3426424227785878E-3</v>
      </c>
      <c r="F37" s="215">
        <f t="shared" si="25"/>
        <v>1.5863069762366063E-3</v>
      </c>
      <c r="G37" s="54">
        <f>(D37-C37)/C37</f>
        <v>0.17614107676470858</v>
      </c>
      <c r="I37" s="308">
        <v>480.70699999999994</v>
      </c>
      <c r="J37" s="309">
        <v>596.40400000000011</v>
      </c>
      <c r="K37" s="214">
        <f>I37/$I$40</f>
        <v>1.1830705226092279E-3</v>
      </c>
      <c r="L37" s="215">
        <f>J37/$J$40</f>
        <v>1.4771793836221572E-3</v>
      </c>
      <c r="M37" s="54">
        <f>(J37-I37)/I37</f>
        <v>0.24068091373747458</v>
      </c>
      <c r="O37" s="238">
        <f t="shared" si="17"/>
        <v>2.4021177505271885</v>
      </c>
      <c r="P37" s="239">
        <f t="shared" si="18"/>
        <v>2.5339321145275262</v>
      </c>
      <c r="Q37" s="54">
        <f t="shared" si="23"/>
        <v>5.4874230862083546E-2</v>
      </c>
    </row>
    <row r="38" spans="1:17" ht="20.100000000000001" customHeight="1">
      <c r="A38" s="8" t="s">
        <v>10</v>
      </c>
      <c r="C38" s="19">
        <v>17603.759999999998</v>
      </c>
      <c r="D38" s="140">
        <v>12788.820000000014</v>
      </c>
      <c r="E38" s="214">
        <f t="shared" si="24"/>
        <v>1.1810809110831004E-2</v>
      </c>
      <c r="F38" s="215">
        <f t="shared" si="25"/>
        <v>8.6193027840921893E-3</v>
      </c>
      <c r="G38" s="52">
        <f t="shared" si="19"/>
        <v>-0.27351770303616868</v>
      </c>
      <c r="I38" s="308">
        <v>4429.3599999999969</v>
      </c>
      <c r="J38" s="309">
        <v>2390.0619999999972</v>
      </c>
      <c r="K38" s="214">
        <f t="shared" si="20"/>
        <v>1.0901121161173869E-2</v>
      </c>
      <c r="L38" s="215">
        <f t="shared" si="21"/>
        <v>5.9197294316918319E-3</v>
      </c>
      <c r="M38" s="52">
        <f t="shared" si="22"/>
        <v>-0.46040466342767378</v>
      </c>
      <c r="O38" s="27">
        <f t="shared" si="17"/>
        <v>2.5161442782678227</v>
      </c>
      <c r="P38" s="143">
        <f t="shared" si="18"/>
        <v>1.8688682771358065</v>
      </c>
      <c r="Q38" s="52">
        <f t="shared" si="23"/>
        <v>-0.2572491596458123</v>
      </c>
    </row>
    <row r="39" spans="1:17" ht="20.100000000000001" customHeight="1" thickBot="1">
      <c r="A39" s="8" t="s">
        <v>11</v>
      </c>
      <c r="B39" s="10"/>
      <c r="C39" s="21">
        <v>19999.920000000013</v>
      </c>
      <c r="D39" s="142">
        <v>32246.609999999993</v>
      </c>
      <c r="E39" s="220">
        <f>C39/$C$40</f>
        <v>1.3418453634444652E-2</v>
      </c>
      <c r="F39" s="221">
        <f>D39/$D$40</f>
        <v>2.173330263077709E-2</v>
      </c>
      <c r="G39" s="55">
        <f t="shared" si="19"/>
        <v>0.61233694934779603</v>
      </c>
      <c r="I39" s="312">
        <v>4058.4889999999991</v>
      </c>
      <c r="J39" s="313">
        <v>4383.6139999999987</v>
      </c>
      <c r="K39" s="220">
        <f t="shared" si="20"/>
        <v>9.9883685950772558E-3</v>
      </c>
      <c r="L39" s="221">
        <f t="shared" si="21"/>
        <v>1.0857378935348279E-2</v>
      </c>
      <c r="M39" s="55">
        <f t="shared" si="22"/>
        <v>8.0109863547738983E-2</v>
      </c>
      <c r="O39" s="240">
        <f t="shared" si="17"/>
        <v>2.0292526170104663</v>
      </c>
      <c r="P39" s="241">
        <f t="shared" si="18"/>
        <v>1.3594030504291768</v>
      </c>
      <c r="Q39" s="55">
        <f>(P39-O39)/O39</f>
        <v>-0.33009668730555819</v>
      </c>
    </row>
    <row r="40" spans="1:17" ht="26.25" customHeight="1" thickBot="1">
      <c r="A40" s="12" t="s">
        <v>12</v>
      </c>
      <c r="B40" s="48"/>
      <c r="C40" s="213">
        <f>C28+C29+C30+C33+C37+C38+C39</f>
        <v>1490478.7499999993</v>
      </c>
      <c r="D40" s="226">
        <f>D28+D29+D30+D33+D37+D38+D39</f>
        <v>1483741.8200000003</v>
      </c>
      <c r="E40" s="222">
        <f>C40/$C$40</f>
        <v>1</v>
      </c>
      <c r="F40" s="223">
        <f>D40/$D$40</f>
        <v>1</v>
      </c>
      <c r="G40" s="55">
        <f t="shared" si="19"/>
        <v>-4.519977222083177E-3</v>
      </c>
      <c r="H40" s="1"/>
      <c r="I40" s="213">
        <f>I28+I29+I30+I33+I37+I38+I39</f>
        <v>406321.50899999985</v>
      </c>
      <c r="J40" s="226">
        <f>J28+J29+J30+J33+J37+J38+J39</f>
        <v>403745.14199999988</v>
      </c>
      <c r="K40" s="222">
        <f>K28+K29+K30+K33+K37+K38+K39</f>
        <v>1.0000000000000002</v>
      </c>
      <c r="L40" s="223">
        <f>L28+L29+L30+L33+L37+L38+L39</f>
        <v>1</v>
      </c>
      <c r="M40" s="55">
        <f t="shared" si="22"/>
        <v>-6.3407103560446029E-3</v>
      </c>
      <c r="N40" s="1"/>
      <c r="O40" s="24">
        <f t="shared" si="17"/>
        <v>2.7261140690533163</v>
      </c>
      <c r="P40" s="242">
        <f t="shared" si="18"/>
        <v>2.7211280059491738</v>
      </c>
      <c r="Q40" s="55">
        <f>(P40-O40)/O40</f>
        <v>-1.8290001730829986E-3</v>
      </c>
    </row>
    <row r="42" spans="1:17">
      <c r="A42" s="1"/>
    </row>
    <row r="43" spans="1:17" ht="8.25" customHeight="1" thickBot="1"/>
    <row r="44" spans="1:17" ht="15" customHeight="1">
      <c r="A44" s="439" t="s">
        <v>15</v>
      </c>
      <c r="B44" s="422"/>
      <c r="C44" s="458" t="s">
        <v>1</v>
      </c>
      <c r="D44" s="456"/>
      <c r="E44" s="451" t="s">
        <v>103</v>
      </c>
      <c r="F44" s="451"/>
      <c r="G44" s="130" t="s">
        <v>0</v>
      </c>
      <c r="I44" s="452">
        <v>1000</v>
      </c>
      <c r="J44" s="456"/>
      <c r="K44" s="451" t="s">
        <v>103</v>
      </c>
      <c r="L44" s="451"/>
      <c r="M44" s="130" t="s">
        <v>0</v>
      </c>
      <c r="O44" s="450" t="s">
        <v>22</v>
      </c>
      <c r="P44" s="451"/>
      <c r="Q44" s="130" t="s">
        <v>0</v>
      </c>
    </row>
    <row r="45" spans="1:17" ht="15" customHeight="1">
      <c r="A45" s="457"/>
      <c r="B45" s="423"/>
      <c r="C45" s="459" t="str">
        <f>C5</f>
        <v>jan-dez</v>
      </c>
      <c r="D45" s="449"/>
      <c r="E45" s="453" t="str">
        <f>C25</f>
        <v>jan-dez</v>
      </c>
      <c r="F45" s="453"/>
      <c r="G45" s="131" t="str">
        <f>G25</f>
        <v>2025 /2024</v>
      </c>
      <c r="I45" s="448" t="str">
        <f>C5</f>
        <v>jan-dez</v>
      </c>
      <c r="J45" s="449"/>
      <c r="K45" s="460" t="str">
        <f>C25</f>
        <v>jan-dez</v>
      </c>
      <c r="L45" s="455"/>
      <c r="M45" s="131" t="str">
        <f>G45</f>
        <v>2025 /2024</v>
      </c>
      <c r="O45" s="448" t="str">
        <f>C5</f>
        <v>jan-dez</v>
      </c>
      <c r="P45" s="449"/>
      <c r="Q45" s="131" t="str">
        <f>Q25</f>
        <v>2025 /2024</v>
      </c>
    </row>
    <row r="46" spans="1:17" ht="15.75" customHeight="1">
      <c r="A46" s="457"/>
      <c r="B46" s="423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67" customFormat="1" ht="15.75" customHeight="1">
      <c r="A47" s="23" t="s">
        <v>112</v>
      </c>
      <c r="B47" s="15"/>
      <c r="C47" s="78">
        <f>C48+C49</f>
        <v>972545.200000001</v>
      </c>
      <c r="D47" s="210">
        <f>D48+D49</f>
        <v>1007007.6400000006</v>
      </c>
      <c r="E47" s="216">
        <f>C47/$C$60</f>
        <v>0.51762154666006988</v>
      </c>
      <c r="F47" s="217">
        <f>D47/$D$60</f>
        <v>0.52389753480610646</v>
      </c>
      <c r="G47" s="53">
        <f>(D47-C47)/C47</f>
        <v>3.543530933060958E-2</v>
      </c>
      <c r="H47"/>
      <c r="I47" s="78">
        <f>I48+I49</f>
        <v>322120.9250000004</v>
      </c>
      <c r="J47" s="210">
        <f>J48+J49</f>
        <v>318707.03100000002</v>
      </c>
      <c r="K47" s="216">
        <f>I47/$I$60</f>
        <v>0.57759656155093353</v>
      </c>
      <c r="L47" s="217">
        <f>J47/$J$60</f>
        <v>0.57971467753341221</v>
      </c>
      <c r="M47" s="53">
        <f>(J47-I47)/I47</f>
        <v>-1.0598175203924969E-2</v>
      </c>
      <c r="N47"/>
      <c r="O47" s="63">
        <f t="shared" ref="O47" si="26">(I47/C47)*10</f>
        <v>3.3121434870070825</v>
      </c>
      <c r="P47" s="237">
        <f t="shared" ref="P47" si="27">(J47/D47)*10</f>
        <v>3.1648918870168634</v>
      </c>
      <c r="Q47" s="53">
        <f>(P47-O47)/O47</f>
        <v>-4.4458098076927972E-2</v>
      </c>
    </row>
    <row r="48" spans="1:17" ht="20.100000000000001" customHeight="1">
      <c r="A48" s="8" t="s">
        <v>4</v>
      </c>
      <c r="C48" s="19">
        <v>484409.41000000021</v>
      </c>
      <c r="D48" s="140">
        <v>519692.95000000036</v>
      </c>
      <c r="E48" s="214">
        <f>C48/$C$60</f>
        <v>0.25781912040786564</v>
      </c>
      <c r="F48" s="215">
        <f>D48/$D$60</f>
        <v>0.27037119138551241</v>
      </c>
      <c r="G48" s="52">
        <f>(D48-C48)/C48</f>
        <v>7.2838262989152372E-2</v>
      </c>
      <c r="I48" s="19">
        <v>190651.83300000022</v>
      </c>
      <c r="J48" s="140">
        <v>192087.34800000009</v>
      </c>
      <c r="K48" s="214">
        <f>I48/$I$60</f>
        <v>0.34185870785694161</v>
      </c>
      <c r="L48" s="215">
        <f>J48/$J$60</f>
        <v>0.34939880257636485</v>
      </c>
      <c r="M48" s="52">
        <f>(J48-I48)/I48</f>
        <v>7.529510613201746E-3</v>
      </c>
      <c r="O48" s="27">
        <f t="shared" ref="O48:O60" si="28">(I48/C48)*10</f>
        <v>3.9357582463148297</v>
      </c>
      <c r="P48" s="143">
        <f t="shared" ref="P48:P60" si="29">(J48/D48)*10</f>
        <v>3.6961699788307683</v>
      </c>
      <c r="Q48" s="52">
        <f>(P48-O48)/O48</f>
        <v>-6.087474191495254E-2</v>
      </c>
    </row>
    <row r="49" spans="1:17" ht="20.100000000000001" customHeight="1">
      <c r="A49" s="8" t="s">
        <v>5</v>
      </c>
      <c r="C49" s="19">
        <v>488135.79000000079</v>
      </c>
      <c r="D49" s="140">
        <v>487314.69000000024</v>
      </c>
      <c r="E49" s="214">
        <f>C49/$C$60</f>
        <v>0.25980242625220423</v>
      </c>
      <c r="F49" s="215">
        <f>D49/$D$60</f>
        <v>0.2535263434205941</v>
      </c>
      <c r="G49" s="52">
        <f>(D49-C49)/C49</f>
        <v>-1.6821139052323074E-3</v>
      </c>
      <c r="I49" s="19">
        <v>131469.09200000015</v>
      </c>
      <c r="J49" s="140">
        <v>126619.68299999993</v>
      </c>
      <c r="K49" s="214">
        <f>I49/$I$60</f>
        <v>0.23573785369399189</v>
      </c>
      <c r="L49" s="215">
        <f>J49/$J$60</f>
        <v>0.23031587495704742</v>
      </c>
      <c r="M49" s="52">
        <f>(J49-I49)/I49</f>
        <v>-3.6886304805392678E-2</v>
      </c>
      <c r="O49" s="27">
        <f t="shared" si="28"/>
        <v>2.6932893406566221</v>
      </c>
      <c r="P49" s="143">
        <f t="shared" si="29"/>
        <v>2.5983145100756122</v>
      </c>
      <c r="Q49" s="52">
        <f>(P49-O49)/O49</f>
        <v>-3.5263508137545689E-2</v>
      </c>
    </row>
    <row r="50" spans="1:17" ht="20.100000000000001" customHeight="1">
      <c r="A50" s="23" t="s">
        <v>38</v>
      </c>
      <c r="B50" s="15"/>
      <c r="C50" s="78">
        <f>C51+C52</f>
        <v>732508.55000000063</v>
      </c>
      <c r="D50" s="210">
        <f>D51+D52</f>
        <v>727193.8400000016</v>
      </c>
      <c r="E50" s="216">
        <f>C50/$C$60</f>
        <v>0.38986589887310641</v>
      </c>
      <c r="F50" s="217">
        <f>D50/$D$60</f>
        <v>0.37832390239083674</v>
      </c>
      <c r="G50" s="53">
        <f>(D50-C50)/C50</f>
        <v>-7.2554921031283892E-3</v>
      </c>
      <c r="I50" s="78">
        <f>I51+I52</f>
        <v>97200.950999999986</v>
      </c>
      <c r="J50" s="210">
        <f>J51+J52</f>
        <v>93406.444999999978</v>
      </c>
      <c r="K50" s="216">
        <f>I50/$I$60</f>
        <v>0.17429148720183482</v>
      </c>
      <c r="L50" s="217">
        <f>J50/$J$60</f>
        <v>0.16990239271727078</v>
      </c>
      <c r="M50" s="53">
        <f>(J50-I50)/I50</f>
        <v>-3.903774562864111E-2</v>
      </c>
      <c r="O50" s="63">
        <f t="shared" si="28"/>
        <v>1.3269599515254793</v>
      </c>
      <c r="P50" s="237">
        <f t="shared" si="29"/>
        <v>1.2844779460728073</v>
      </c>
      <c r="Q50" s="53">
        <f>(P50-O50)/O50</f>
        <v>-3.2014534729427585E-2</v>
      </c>
    </row>
    <row r="51" spans="1:17" ht="20.100000000000001" customHeight="1">
      <c r="A51" s="8"/>
      <c r="B51" t="s">
        <v>6</v>
      </c>
      <c r="C51" s="31">
        <v>718582.17000000062</v>
      </c>
      <c r="D51" s="141">
        <v>712583.07000000158</v>
      </c>
      <c r="E51" s="214">
        <f t="shared" ref="E51:E57" si="30">C51/$C$60</f>
        <v>0.38245380701868581</v>
      </c>
      <c r="F51" s="215">
        <f t="shared" ref="F51:F57" si="31">D51/$D$60</f>
        <v>0.37072262303547948</v>
      </c>
      <c r="G51" s="52">
        <f t="shared" ref="G51:G59" si="32">(D51-C51)/C51</f>
        <v>-8.3485233150149551E-3</v>
      </c>
      <c r="I51" s="31">
        <v>93542.414999999994</v>
      </c>
      <c r="J51" s="141">
        <v>89721.284999999974</v>
      </c>
      <c r="K51" s="214">
        <f t="shared" ref="K51:K58" si="33">I51/$I$60</f>
        <v>0.16773134891243219</v>
      </c>
      <c r="L51" s="215">
        <f t="shared" ref="L51:L58" si="34">J51/$J$60</f>
        <v>0.1631992417564781</v>
      </c>
      <c r="M51" s="52">
        <f t="shared" ref="M51:M58" si="35">(J51-I51)/I51</f>
        <v>-4.0849169865884043E-2</v>
      </c>
      <c r="O51" s="27">
        <f t="shared" si="28"/>
        <v>1.3017636521652063</v>
      </c>
      <c r="P51" s="143">
        <f t="shared" si="29"/>
        <v>1.2590993075375727</v>
      </c>
      <c r="Q51" s="52">
        <f t="shared" ref="Q51:Q58" si="36">(P51-O51)/O51</f>
        <v>-3.2774263251758903E-2</v>
      </c>
    </row>
    <row r="52" spans="1:17" ht="20.100000000000001" customHeight="1">
      <c r="A52" s="8"/>
      <c r="B52" t="s">
        <v>39</v>
      </c>
      <c r="C52" s="31">
        <v>13926.380000000023</v>
      </c>
      <c r="D52" s="141">
        <v>14610.77000000003</v>
      </c>
      <c r="E52" s="218">
        <f t="shared" si="30"/>
        <v>7.412091854420615E-3</v>
      </c>
      <c r="F52" s="219">
        <f t="shared" si="31"/>
        <v>7.6012793553572522E-3</v>
      </c>
      <c r="G52" s="52">
        <f t="shared" si="32"/>
        <v>4.914342420643452E-2</v>
      </c>
      <c r="I52" s="31">
        <v>3658.5359999999996</v>
      </c>
      <c r="J52" s="141">
        <v>3685.1599999999989</v>
      </c>
      <c r="K52" s="218">
        <f t="shared" si="33"/>
        <v>6.5601382894026625E-3</v>
      </c>
      <c r="L52" s="219">
        <f t="shared" si="34"/>
        <v>6.7031509607926682E-3</v>
      </c>
      <c r="M52" s="52">
        <f t="shared" si="35"/>
        <v>7.2772278310229404E-3</v>
      </c>
      <c r="O52" s="27">
        <f t="shared" si="28"/>
        <v>2.6270545540190589</v>
      </c>
      <c r="P52" s="143">
        <f t="shared" si="29"/>
        <v>2.5222216214477342</v>
      </c>
      <c r="Q52" s="52">
        <f t="shared" si="36"/>
        <v>-3.9905122035225199E-2</v>
      </c>
    </row>
    <row r="53" spans="1:17" ht="20.100000000000001" customHeight="1">
      <c r="A53" s="23" t="s">
        <v>126</v>
      </c>
      <c r="B53" s="15"/>
      <c r="C53" s="78">
        <f>SUM(C54:C56)</f>
        <v>146533.18000000011</v>
      </c>
      <c r="D53" s="210">
        <f>SUM(D54:D56)</f>
        <v>146646.37999999986</v>
      </c>
      <c r="E53" s="216">
        <f>C53/$C$60</f>
        <v>7.7989929176164152E-2</v>
      </c>
      <c r="F53" s="217">
        <f>D53/$D$60</f>
        <v>7.6293042791849522E-2</v>
      </c>
      <c r="G53" s="53">
        <f>(D53-C53)/C53</f>
        <v>7.7252128152647496E-4</v>
      </c>
      <c r="I53" s="78">
        <f>SUM(I54:I56)</f>
        <v>124562.24499999998</v>
      </c>
      <c r="J53" s="210">
        <f>SUM(J54:J56)</f>
        <v>120193.84099999999</v>
      </c>
      <c r="K53" s="216">
        <f t="shared" si="33"/>
        <v>0.22335315351234902</v>
      </c>
      <c r="L53" s="217">
        <f t="shared" si="34"/>
        <v>0.21862753877186103</v>
      </c>
      <c r="M53" s="53">
        <f t="shared" si="35"/>
        <v>-3.507004871339623E-2</v>
      </c>
      <c r="O53" s="63">
        <f t="shared" si="28"/>
        <v>8.5006170616102033</v>
      </c>
      <c r="P53" s="237">
        <f t="shared" si="29"/>
        <v>8.1961682927324979</v>
      </c>
      <c r="Q53" s="53">
        <f t="shared" si="36"/>
        <v>-3.5814902220761377E-2</v>
      </c>
    </row>
    <row r="54" spans="1:17" ht="20.100000000000001" customHeight="1">
      <c r="A54" s="8"/>
      <c r="B54" s="3" t="s">
        <v>7</v>
      </c>
      <c r="C54" s="31">
        <v>133192.2900000001</v>
      </c>
      <c r="D54" s="141">
        <v>135172.11999999985</v>
      </c>
      <c r="E54" s="214">
        <f>C54/$C$60</f>
        <v>7.0889454961061485E-2</v>
      </c>
      <c r="F54" s="215">
        <f>D54/$D$60</f>
        <v>7.0323538401868613E-2</v>
      </c>
      <c r="G54" s="52">
        <f>(D54-C54)/C54</f>
        <v>1.4864448985746494E-2</v>
      </c>
      <c r="I54" s="31">
        <v>113828.42699999998</v>
      </c>
      <c r="J54" s="141">
        <v>110528.90499999998</v>
      </c>
      <c r="K54" s="214">
        <f t="shared" si="33"/>
        <v>0.20410629344228834</v>
      </c>
      <c r="L54" s="215">
        <f t="shared" si="34"/>
        <v>0.20104742690849561</v>
      </c>
      <c r="M54" s="52">
        <f t="shared" si="35"/>
        <v>-2.8986801337419849E-2</v>
      </c>
      <c r="O54" s="27">
        <f t="shared" si="28"/>
        <v>8.5461723797976514</v>
      </c>
      <c r="P54" s="143">
        <f t="shared" si="29"/>
        <v>8.1769010503053519</v>
      </c>
      <c r="Q54" s="52">
        <f t="shared" si="36"/>
        <v>-4.3208972751968153E-2</v>
      </c>
    </row>
    <row r="55" spans="1:17" ht="20.100000000000001" customHeight="1">
      <c r="A55" s="8"/>
      <c r="B55" s="3" t="s">
        <v>8</v>
      </c>
      <c r="C55" s="31">
        <v>10950.240000000009</v>
      </c>
      <c r="D55" s="141">
        <v>9786.1100000000079</v>
      </c>
      <c r="E55" s="214">
        <f t="shared" si="30"/>
        <v>5.8280891881415508E-3</v>
      </c>
      <c r="F55" s="215">
        <f t="shared" si="31"/>
        <v>5.0912413180314977E-3</v>
      </c>
      <c r="G55" s="52">
        <f t="shared" si="32"/>
        <v>-0.10631091190695365</v>
      </c>
      <c r="I55" s="31">
        <v>9114.3420000000024</v>
      </c>
      <c r="J55" s="141">
        <v>8432.9150000000027</v>
      </c>
      <c r="K55" s="214">
        <f t="shared" si="33"/>
        <v>1.6342969957630828E-2</v>
      </c>
      <c r="L55" s="215">
        <f t="shared" si="34"/>
        <v>1.5339117510374839E-2</v>
      </c>
      <c r="M55" s="52">
        <f t="shared" si="35"/>
        <v>-7.4764256158041859E-2</v>
      </c>
      <c r="O55" s="27">
        <f t="shared" si="28"/>
        <v>8.3234175689299921</v>
      </c>
      <c r="P55" s="143">
        <f t="shared" si="29"/>
        <v>8.6172289091375394</v>
      </c>
      <c r="Q55" s="52">
        <f t="shared" si="36"/>
        <v>3.5299363245249016E-2</v>
      </c>
    </row>
    <row r="56" spans="1:17" ht="20.100000000000001" customHeight="1">
      <c r="A56" s="32"/>
      <c r="B56" s="33" t="s">
        <v>9</v>
      </c>
      <c r="C56" s="211">
        <v>2390.6499999999996</v>
      </c>
      <c r="D56" s="212">
        <v>1688.1500000000003</v>
      </c>
      <c r="E56" s="218">
        <f t="shared" si="30"/>
        <v>1.2723850269611063E-3</v>
      </c>
      <c r="F56" s="219">
        <f t="shared" si="31"/>
        <v>8.7826307194941279E-4</v>
      </c>
      <c r="G56" s="52">
        <f t="shared" si="32"/>
        <v>-0.29385313617635345</v>
      </c>
      <c r="I56" s="211">
        <v>1619.4760000000006</v>
      </c>
      <c r="J56" s="212">
        <v>1232.020999999999</v>
      </c>
      <c r="K56" s="218">
        <f t="shared" si="33"/>
        <v>2.9038901124298546E-3</v>
      </c>
      <c r="L56" s="219">
        <f t="shared" si="34"/>
        <v>2.240994352990573E-3</v>
      </c>
      <c r="M56" s="52">
        <f t="shared" si="35"/>
        <v>-0.23924713919811186</v>
      </c>
      <c r="O56" s="27">
        <f t="shared" si="28"/>
        <v>6.7742078514211643</v>
      </c>
      <c r="P56" s="143">
        <f t="shared" si="29"/>
        <v>7.2980540828717757</v>
      </c>
      <c r="Q56" s="52">
        <f t="shared" si="36"/>
        <v>7.73295185120004E-2</v>
      </c>
    </row>
    <row r="57" spans="1:17" ht="20.100000000000001" customHeight="1">
      <c r="A57" s="8" t="s">
        <v>127</v>
      </c>
      <c r="B57" s="3"/>
      <c r="C57" s="19">
        <v>897.43999999999949</v>
      </c>
      <c r="D57" s="140">
        <v>1201.859999999999</v>
      </c>
      <c r="E57" s="214">
        <f t="shared" si="30"/>
        <v>4.776480114596343E-4</v>
      </c>
      <c r="F57" s="215">
        <f t="shared" si="31"/>
        <v>6.2526982534319821E-4</v>
      </c>
      <c r="G57" s="54">
        <f t="shared" si="32"/>
        <v>0.33920930647174147</v>
      </c>
      <c r="I57" s="19">
        <v>1277.5999999999999</v>
      </c>
      <c r="J57" s="140">
        <v>1556.3820000000001</v>
      </c>
      <c r="K57" s="214">
        <f t="shared" si="33"/>
        <v>2.2908706320071311E-3</v>
      </c>
      <c r="L57" s="215">
        <f t="shared" si="34"/>
        <v>2.8309933622041967E-3</v>
      </c>
      <c r="M57" s="54">
        <f t="shared" si="35"/>
        <v>0.21820757670632449</v>
      </c>
      <c r="O57" s="238">
        <f t="shared" si="28"/>
        <v>14.236049206632206</v>
      </c>
      <c r="P57" s="239">
        <f t="shared" si="29"/>
        <v>12.949777844341281</v>
      </c>
      <c r="Q57" s="54">
        <f t="shared" si="36"/>
        <v>-9.0353112975451427E-2</v>
      </c>
    </row>
    <row r="58" spans="1:17" ht="20.100000000000001" customHeight="1">
      <c r="A58" s="8" t="s">
        <v>10</v>
      </c>
      <c r="C58" s="19">
        <v>12298.830000000007</v>
      </c>
      <c r="D58" s="140">
        <v>19073.85000000002</v>
      </c>
      <c r="E58" s="214">
        <f>C58/$C$60</f>
        <v>6.5458545337628155E-3</v>
      </c>
      <c r="F58" s="215">
        <f>D58/$D$60</f>
        <v>9.9232047477429853E-3</v>
      </c>
      <c r="G58" s="52">
        <f t="shared" si="32"/>
        <v>0.55086703369344969</v>
      </c>
      <c r="I58" s="19">
        <v>9379.1160000000109</v>
      </c>
      <c r="J58" s="140">
        <v>12015.907000000012</v>
      </c>
      <c r="K58" s="214">
        <f t="shared" si="33"/>
        <v>1.6817737475413451E-2</v>
      </c>
      <c r="L58" s="215">
        <f t="shared" si="34"/>
        <v>2.1856429178609735E-2</v>
      </c>
      <c r="M58" s="52">
        <f t="shared" si="35"/>
        <v>0.28113427747348452</v>
      </c>
      <c r="O58" s="27">
        <f t="shared" si="28"/>
        <v>7.6260229631599152</v>
      </c>
      <c r="P58" s="143">
        <f t="shared" si="29"/>
        <v>6.2996757340547394</v>
      </c>
      <c r="Q58" s="52">
        <f t="shared" si="36"/>
        <v>-0.17392384412065701</v>
      </c>
    </row>
    <row r="59" spans="1:17" ht="20.100000000000001" customHeight="1" thickBot="1">
      <c r="A59" s="8" t="s">
        <v>11</v>
      </c>
      <c r="B59" s="10"/>
      <c r="C59" s="21">
        <v>14089.900000000003</v>
      </c>
      <c r="D59" s="142">
        <v>21022.600000000002</v>
      </c>
      <c r="E59" s="220">
        <f>C59/$C$60</f>
        <v>7.4991227454371404E-3</v>
      </c>
      <c r="F59" s="221">
        <f>D59/$D$60</f>
        <v>1.0937045438120855E-2</v>
      </c>
      <c r="G59" s="55">
        <f t="shared" si="32"/>
        <v>0.4920333004492578</v>
      </c>
      <c r="I59" s="21">
        <v>3151.0650000000014</v>
      </c>
      <c r="J59" s="142">
        <v>3885.7240000000015</v>
      </c>
      <c r="K59" s="220">
        <f>I59/$I$60</f>
        <v>5.6501896274620813E-3</v>
      </c>
      <c r="L59" s="221">
        <f>J59/$J$60</f>
        <v>7.0679684366418685E-3</v>
      </c>
      <c r="M59" s="55">
        <f>(J59-I59)/I59</f>
        <v>0.23314625372691447</v>
      </c>
      <c r="O59" s="240">
        <f t="shared" si="28"/>
        <v>2.2363998325041345</v>
      </c>
      <c r="P59" s="241">
        <f t="shared" si="29"/>
        <v>1.8483555792337776</v>
      </c>
      <c r="Q59" s="55">
        <f>(P59-O59)/O59</f>
        <v>-0.17351291465437882</v>
      </c>
    </row>
    <row r="60" spans="1:17" ht="26.25" customHeight="1" thickBot="1">
      <c r="A60" s="12" t="s">
        <v>12</v>
      </c>
      <c r="B60" s="48"/>
      <c r="C60" s="213">
        <f>C48+C49+C50+C53+C57+C58+C59</f>
        <v>1878873.1000000017</v>
      </c>
      <c r="D60" s="226">
        <f>D48+D49+D50+D53+D57+D58+D59</f>
        <v>1922146.1700000025</v>
      </c>
      <c r="E60" s="222">
        <f>E48+E49+E50+E53+E57+E58+E59</f>
        <v>1</v>
      </c>
      <c r="F60" s="223">
        <f>F48+F49+F50+F53+F57+F58+F59</f>
        <v>0.99999999999999989</v>
      </c>
      <c r="G60" s="55">
        <f>(D60-C60)/C60</f>
        <v>2.3031395787187929E-2</v>
      </c>
      <c r="H60" s="1"/>
      <c r="I60" s="213">
        <f>I48+I49+I50+I53+I57+I58+I59</f>
        <v>557691.90200000035</v>
      </c>
      <c r="J60" s="226">
        <f>J48+J49+J50+J53+J57+J58+J59</f>
        <v>549765.33000000007</v>
      </c>
      <c r="K60" s="222">
        <f>K48+K49+K50+K53+K57+K58+K59</f>
        <v>1</v>
      </c>
      <c r="L60" s="223">
        <f>L48+L49+L50+L53+L57+L58+L59</f>
        <v>0.99999999999999989</v>
      </c>
      <c r="M60" s="55">
        <f>(J60-I60)/I60</f>
        <v>-1.4213173925556251E-2</v>
      </c>
      <c r="N60" s="1"/>
      <c r="O60" s="24">
        <f t="shared" si="28"/>
        <v>2.9682254857978423</v>
      </c>
      <c r="P60" s="242">
        <f t="shared" si="29"/>
        <v>2.8601640113561153</v>
      </c>
      <c r="Q60" s="55">
        <f>(P60-O60)/O60</f>
        <v>-3.640608672042335E-2</v>
      </c>
    </row>
    <row r="63" spans="1:17">
      <c r="D63" s="2"/>
      <c r="E63" s="2"/>
      <c r="F63" s="2"/>
      <c r="G63" s="2"/>
      <c r="H63" s="2"/>
      <c r="I63" s="2"/>
      <c r="J63" s="2"/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7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7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8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9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11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50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8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51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5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2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9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8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6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8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A2DACCF3-D0E6-4C6F-82BE-ADF4684202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2" id="{23EA9779-3196-47A6-A711-C23BCFC30B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M13" sqref="M13"/>
    </sheetView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91</v>
      </c>
      <c r="B1" s="4"/>
    </row>
    <row r="3" spans="1:19" ht="15.75" thickBot="1"/>
    <row r="4" spans="1:19">
      <c r="A4" s="439" t="s">
        <v>16</v>
      </c>
      <c r="B4" s="422"/>
      <c r="C4" s="422"/>
      <c r="D4" s="422"/>
      <c r="E4" s="458" t="s">
        <v>1</v>
      </c>
      <c r="F4" s="456"/>
      <c r="G4" s="451" t="s">
        <v>102</v>
      </c>
      <c r="H4" s="451"/>
      <c r="I4" s="130" t="s">
        <v>0</v>
      </c>
      <c r="K4" s="452" t="s">
        <v>19</v>
      </c>
      <c r="L4" s="451"/>
      <c r="M4" s="461" t="s">
        <v>102</v>
      </c>
      <c r="N4" s="462"/>
      <c r="O4" s="130" t="s">
        <v>0</v>
      </c>
      <c r="Q4" s="450" t="s">
        <v>22</v>
      </c>
      <c r="R4" s="451"/>
      <c r="S4" s="130" t="s">
        <v>0</v>
      </c>
    </row>
    <row r="5" spans="1:19">
      <c r="A5" s="457"/>
      <c r="B5" s="423"/>
      <c r="C5" s="423"/>
      <c r="D5" s="423"/>
      <c r="E5" s="459" t="s">
        <v>198</v>
      </c>
      <c r="F5" s="449"/>
      <c r="G5" s="453" t="str">
        <f>E5</f>
        <v>jan-dez</v>
      </c>
      <c r="H5" s="453"/>
      <c r="I5" s="131" t="s">
        <v>140</v>
      </c>
      <c r="K5" s="448" t="str">
        <f>E5</f>
        <v>jan-dez</v>
      </c>
      <c r="L5" s="453"/>
      <c r="M5" s="454" t="str">
        <f>E5</f>
        <v>jan-dez</v>
      </c>
      <c r="N5" s="455"/>
      <c r="O5" s="131" t="str">
        <f>I5</f>
        <v>2025 /2024</v>
      </c>
      <c r="Q5" s="448" t="str">
        <f>E5</f>
        <v>jan-dez</v>
      </c>
      <c r="R5" s="449"/>
      <c r="S5" s="131" t="str">
        <f>O5</f>
        <v>2025 /2024</v>
      </c>
    </row>
    <row r="6" spans="1:19" ht="19.5" customHeight="1" thickBot="1">
      <c r="A6" s="440"/>
      <c r="B6" s="463"/>
      <c r="C6" s="463"/>
      <c r="D6" s="46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1490478.7500000009</v>
      </c>
      <c r="F7" s="145">
        <v>1483741.8200000064</v>
      </c>
      <c r="G7" s="243">
        <f>E7/E15</f>
        <v>0.44236364035415288</v>
      </c>
      <c r="H7" s="244">
        <f>F7/F15</f>
        <v>0.43564022785141637</v>
      </c>
      <c r="I7" s="164">
        <f t="shared" ref="I7:I11" si="0">(F7-E7)/E7</f>
        <v>-4.5199772220802046E-3</v>
      </c>
      <c r="J7" s="1"/>
      <c r="K7" s="17">
        <v>406321.50900000124</v>
      </c>
      <c r="L7" s="145">
        <v>403745.14200000116</v>
      </c>
      <c r="M7" s="243">
        <f>K7/K15</f>
        <v>0.42148947759815009</v>
      </c>
      <c r="N7" s="244">
        <f>L7/L15</f>
        <v>0.42343021273079534</v>
      </c>
      <c r="O7" s="164">
        <f t="shared" ref="O7:O18" si="1">(L7-K7)/K7</f>
        <v>-6.3407103560448675E-3</v>
      </c>
      <c r="P7" s="1"/>
      <c r="Q7" s="187">
        <f t="shared" ref="Q7:Q18" si="2">(K7/E7)*10</f>
        <v>2.7261140690533225</v>
      </c>
      <c r="R7" s="188">
        <f t="shared" ref="R7:R18" si="3">(L7/F7)*10</f>
        <v>2.7211280059491716</v>
      </c>
      <c r="S7" s="55">
        <f>(R7-Q7)/Q7</f>
        <v>-1.8290001730860894E-3</v>
      </c>
    </row>
    <row r="8" spans="1:19" s="3" customFormat="1" ht="24" customHeight="1">
      <c r="A8" s="46"/>
      <c r="B8" s="177" t="s">
        <v>33</v>
      </c>
      <c r="C8" s="177"/>
      <c r="D8" s="178"/>
      <c r="E8" s="180">
        <v>1089308.1000000013</v>
      </c>
      <c r="F8" s="181">
        <v>1080503.5700000064</v>
      </c>
      <c r="G8" s="245">
        <f>E8/E7</f>
        <v>0.73084443505148966</v>
      </c>
      <c r="H8" s="246">
        <f>F8/F7</f>
        <v>0.72822883026913787</v>
      </c>
      <c r="I8" s="206">
        <f t="shared" si="0"/>
        <v>-8.0826811073881621E-3</v>
      </c>
      <c r="K8" s="180">
        <v>366867.48200000124</v>
      </c>
      <c r="L8" s="181">
        <v>363579.63000000111</v>
      </c>
      <c r="M8" s="250">
        <f>K8/K7</f>
        <v>0.90289948691837552</v>
      </c>
      <c r="N8" s="246">
        <f>L8/L7</f>
        <v>0.90051765873631262</v>
      </c>
      <c r="O8" s="207">
        <f t="shared" si="1"/>
        <v>-8.9619608205017166E-3</v>
      </c>
      <c r="Q8" s="189">
        <f t="shared" si="2"/>
        <v>3.3678945561866365</v>
      </c>
      <c r="R8" s="190">
        <f t="shared" si="3"/>
        <v>3.3649091043725008</v>
      </c>
      <c r="S8" s="182">
        <f t="shared" ref="S8:S18" si="4">(R8-Q8)/Q8</f>
        <v>-8.8644456182619062E-4</v>
      </c>
    </row>
    <row r="9" spans="1:19" ht="24" customHeight="1">
      <c r="A9" s="8"/>
      <c r="B9" t="s">
        <v>37</v>
      </c>
      <c r="E9" s="19">
        <v>154475.61999999997</v>
      </c>
      <c r="F9" s="140">
        <v>142573.59000000003</v>
      </c>
      <c r="G9" s="247">
        <f>E9/E7</f>
        <v>0.10364161179755153</v>
      </c>
      <c r="H9" s="215">
        <f>F9/F7</f>
        <v>9.6090565136190215E-2</v>
      </c>
      <c r="I9" s="182">
        <f t="shared" ref="I9:I10" si="5">(F9-E9)/E9</f>
        <v>-7.704795099705665E-2</v>
      </c>
      <c r="K9" s="19">
        <v>22691.072999999978</v>
      </c>
      <c r="L9" s="140">
        <v>22033.671000000002</v>
      </c>
      <c r="M9" s="247">
        <f>K9/K7</f>
        <v>5.5845118944958215E-2</v>
      </c>
      <c r="N9" s="215">
        <f>L9/L7</f>
        <v>5.4573216388074677E-2</v>
      </c>
      <c r="O9" s="182">
        <f t="shared" si="1"/>
        <v>-2.8971833989515482E-2</v>
      </c>
      <c r="Q9" s="189">
        <f t="shared" si="2"/>
        <v>1.468909657070804</v>
      </c>
      <c r="R9" s="190">
        <f t="shared" si="3"/>
        <v>1.5454244366014771</v>
      </c>
      <c r="S9" s="182">
        <f t="shared" si="4"/>
        <v>5.2089506772835484E-2</v>
      </c>
    </row>
    <row r="10" spans="1:19" ht="24" customHeight="1" thickBot="1">
      <c r="A10" s="8"/>
      <c r="B10" t="s">
        <v>36</v>
      </c>
      <c r="E10" s="19">
        <v>246695.02999999988</v>
      </c>
      <c r="F10" s="140">
        <v>260664.65999999997</v>
      </c>
      <c r="G10" s="247">
        <f>E10/E7</f>
        <v>0.16551395315095888</v>
      </c>
      <c r="H10" s="215">
        <f>F10/F7</f>
        <v>0.17568060459467191</v>
      </c>
      <c r="I10" s="186">
        <f t="shared" si="5"/>
        <v>5.6627123781132105E-2</v>
      </c>
      <c r="K10" s="19">
        <v>16762.953999999998</v>
      </c>
      <c r="L10" s="140">
        <v>18131.841</v>
      </c>
      <c r="M10" s="247">
        <f>K10/K7</f>
        <v>4.1255394136666158E-2</v>
      </c>
      <c r="N10" s="215">
        <f>L10/L7</f>
        <v>4.4909124875612619E-2</v>
      </c>
      <c r="O10" s="209">
        <f t="shared" si="1"/>
        <v>8.1661442249379351E-2</v>
      </c>
      <c r="Q10" s="189">
        <f t="shared" si="2"/>
        <v>0.67950108277414445</v>
      </c>
      <c r="R10" s="190">
        <f t="shared" si="3"/>
        <v>0.69560027815047898</v>
      </c>
      <c r="S10" s="182">
        <f t="shared" si="4"/>
        <v>2.369267067332349E-2</v>
      </c>
    </row>
    <row r="11" spans="1:19" ht="24" customHeight="1" thickBot="1">
      <c r="A11" s="12" t="s">
        <v>21</v>
      </c>
      <c r="B11" s="13"/>
      <c r="C11" s="13"/>
      <c r="D11" s="13"/>
      <c r="E11" s="17">
        <v>1878873.100000002</v>
      </c>
      <c r="F11" s="145">
        <v>1922146.1700000023</v>
      </c>
      <c r="G11" s="243">
        <f>E11/E15</f>
        <v>0.55763635964584712</v>
      </c>
      <c r="H11" s="244">
        <f>F11/F15</f>
        <v>0.56435977214858357</v>
      </c>
      <c r="I11" s="164">
        <f t="shared" si="0"/>
        <v>2.3031395787187679E-2</v>
      </c>
      <c r="J11" s="1"/>
      <c r="K11" s="17">
        <v>557691.90199999989</v>
      </c>
      <c r="L11" s="145">
        <v>549765.32999999903</v>
      </c>
      <c r="M11" s="243">
        <f>K11/K15</f>
        <v>0.57851052240184986</v>
      </c>
      <c r="N11" s="244">
        <f>L11/L15</f>
        <v>0.5765697872692046</v>
      </c>
      <c r="O11" s="164">
        <f t="shared" si="1"/>
        <v>-1.4213173925557305E-2</v>
      </c>
      <c r="Q11" s="191">
        <f t="shared" si="2"/>
        <v>2.9682254857978396</v>
      </c>
      <c r="R11" s="192">
        <f t="shared" si="3"/>
        <v>2.86016401135611</v>
      </c>
      <c r="S11" s="57">
        <f t="shared" si="4"/>
        <v>-3.640608672042428E-2</v>
      </c>
    </row>
    <row r="12" spans="1:19" s="3" customFormat="1" ht="24" customHeight="1">
      <c r="A12" s="46"/>
      <c r="B12" s="3" t="s">
        <v>33</v>
      </c>
      <c r="E12" s="31">
        <v>1412764.5900000022</v>
      </c>
      <c r="F12" s="141">
        <v>1435060.9400000025</v>
      </c>
      <c r="G12" s="247">
        <f>E12/E11</f>
        <v>0.75192123938545963</v>
      </c>
      <c r="H12" s="215">
        <f>F12/F11</f>
        <v>0.74659303355686046</v>
      </c>
      <c r="I12" s="206">
        <f t="shared" ref="I12:I18" si="6">(F12-E12)/E12</f>
        <v>1.5782070245687778E-2</v>
      </c>
      <c r="K12" s="31">
        <v>511107.72499999986</v>
      </c>
      <c r="L12" s="141">
        <v>499291.77199999895</v>
      </c>
      <c r="M12" s="247">
        <f>K12/K11</f>
        <v>0.9164696908222274</v>
      </c>
      <c r="N12" s="215">
        <f>L12/L11</f>
        <v>0.90819072203043405</v>
      </c>
      <c r="O12" s="206">
        <f t="shared" si="1"/>
        <v>-2.3118322071928994E-2</v>
      </c>
      <c r="Q12" s="189">
        <f t="shared" si="2"/>
        <v>3.6177840853160048</v>
      </c>
      <c r="R12" s="190">
        <f t="shared" si="3"/>
        <v>3.479237418307811</v>
      </c>
      <c r="S12" s="182">
        <f t="shared" si="4"/>
        <v>-3.8296002121998421E-2</v>
      </c>
    </row>
    <row r="13" spans="1:19" ht="24" customHeight="1">
      <c r="A13" s="8"/>
      <c r="B13" s="3" t="s">
        <v>37</v>
      </c>
      <c r="D13" s="3"/>
      <c r="E13" s="19">
        <v>151252.78999999983</v>
      </c>
      <c r="F13" s="140">
        <v>163389.75999999983</v>
      </c>
      <c r="G13" s="247">
        <f>E13/E11</f>
        <v>8.0501865719403654E-2</v>
      </c>
      <c r="H13" s="215">
        <f>F13/F11</f>
        <v>8.5003816333072968E-2</v>
      </c>
      <c r="I13" s="182">
        <f t="shared" ref="I13:I14" si="7">(F13-E13)/E13</f>
        <v>8.0242949568070876E-2</v>
      </c>
      <c r="K13" s="19">
        <v>19028.630000000005</v>
      </c>
      <c r="L13" s="140">
        <v>20770.922000000006</v>
      </c>
      <c r="M13" s="247">
        <f>K13/K11</f>
        <v>3.4120326889738498E-2</v>
      </c>
      <c r="N13" s="215">
        <f>L13/L11</f>
        <v>3.7781433034345842E-2</v>
      </c>
      <c r="O13" s="182">
        <f t="shared" si="1"/>
        <v>9.1561610058107229E-2</v>
      </c>
      <c r="Q13" s="189">
        <f t="shared" si="2"/>
        <v>1.2580680329929801</v>
      </c>
      <c r="R13" s="190">
        <f t="shared" si="3"/>
        <v>1.2712499241078525</v>
      </c>
      <c r="S13" s="182">
        <f t="shared" si="4"/>
        <v>1.0477884159819519E-2</v>
      </c>
    </row>
    <row r="14" spans="1:19" ht="24" customHeight="1" thickBot="1">
      <c r="A14" s="8"/>
      <c r="B14" t="s">
        <v>36</v>
      </c>
      <c r="E14" s="19">
        <v>314855.71999999986</v>
      </c>
      <c r="F14" s="140">
        <v>323695.46999999997</v>
      </c>
      <c r="G14" s="247">
        <f>E14/E11</f>
        <v>0.16757689489513664</v>
      </c>
      <c r="H14" s="215">
        <f>F14/F11</f>
        <v>0.1684031501100666</v>
      </c>
      <c r="I14" s="186">
        <f t="shared" si="7"/>
        <v>2.8075557909508903E-2</v>
      </c>
      <c r="K14" s="19">
        <v>27555.546999999984</v>
      </c>
      <c r="L14" s="140">
        <v>29702.636000000031</v>
      </c>
      <c r="M14" s="247">
        <f>K14/K11</f>
        <v>4.9409982288033991E-2</v>
      </c>
      <c r="N14" s="215">
        <f>L14/L11</f>
        <v>5.402784493522006E-2</v>
      </c>
      <c r="O14" s="209">
        <f t="shared" si="1"/>
        <v>7.7918576611817891E-2</v>
      </c>
      <c r="Q14" s="189">
        <f t="shared" si="2"/>
        <v>0.87518013012436291</v>
      </c>
      <c r="R14" s="190">
        <f t="shared" si="3"/>
        <v>0.91761049359140034</v>
      </c>
      <c r="S14" s="182">
        <f t="shared" si="4"/>
        <v>4.8481863340530923E-2</v>
      </c>
    </row>
    <row r="15" spans="1:19" ht="24" customHeight="1" thickBot="1">
      <c r="A15" s="12" t="s">
        <v>12</v>
      </c>
      <c r="B15" s="13"/>
      <c r="C15" s="13"/>
      <c r="D15" s="13"/>
      <c r="E15" s="17">
        <v>3369351.8500000029</v>
      </c>
      <c r="F15" s="145">
        <v>3405887.9900000086</v>
      </c>
      <c r="G15" s="243">
        <f>G7+G11</f>
        <v>1</v>
      </c>
      <c r="H15" s="244">
        <f>H7+H11</f>
        <v>1</v>
      </c>
      <c r="I15" s="164">
        <f t="shared" si="6"/>
        <v>1.0843670126052786E-2</v>
      </c>
      <c r="J15" s="1"/>
      <c r="K15" s="17">
        <v>964013.41100000113</v>
      </c>
      <c r="L15" s="145">
        <v>953510.47200000018</v>
      </c>
      <c r="M15" s="243">
        <f>M7+M11</f>
        <v>1</v>
      </c>
      <c r="N15" s="244">
        <f>N7+N11</f>
        <v>1</v>
      </c>
      <c r="O15" s="164">
        <f t="shared" si="1"/>
        <v>-1.089501336823304E-2</v>
      </c>
      <c r="Q15" s="191">
        <f t="shared" si="2"/>
        <v>2.8611241981154341</v>
      </c>
      <c r="R15" s="192">
        <f t="shared" si="3"/>
        <v>2.799594334281081</v>
      </c>
      <c r="S15" s="57">
        <f t="shared" si="4"/>
        <v>-2.1505485107875293E-2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2502072.6900000032</v>
      </c>
      <c r="F16" s="181">
        <f t="shared" ref="F16:F17" si="8">F8+F12</f>
        <v>2515564.5100000091</v>
      </c>
      <c r="G16" s="245">
        <f>E16/E15</f>
        <v>0.74259762749325242</v>
      </c>
      <c r="H16" s="246">
        <f>F16/F15</f>
        <v>0.73859284785228729</v>
      </c>
      <c r="I16" s="207">
        <f t="shared" si="6"/>
        <v>5.3922574087988898E-3</v>
      </c>
      <c r="J16" s="3"/>
      <c r="K16" s="180">
        <f t="shared" ref="K16:L18" si="9">K8+K12</f>
        <v>877975.2070000011</v>
      </c>
      <c r="L16" s="181">
        <f t="shared" si="9"/>
        <v>862871.402</v>
      </c>
      <c r="M16" s="250">
        <f>K16/K15</f>
        <v>0.91074999266789258</v>
      </c>
      <c r="N16" s="246">
        <f>L16/L15</f>
        <v>0.90494171520750732</v>
      </c>
      <c r="O16" s="207">
        <f t="shared" si="1"/>
        <v>-1.7202997168462277E-2</v>
      </c>
      <c r="P16" s="3"/>
      <c r="Q16" s="189">
        <f t="shared" si="2"/>
        <v>3.5089916072742073</v>
      </c>
      <c r="R16" s="190">
        <f t="shared" si="3"/>
        <v>3.4301302891254295</v>
      </c>
      <c r="S16" s="182">
        <f t="shared" si="4"/>
        <v>-2.2474068614269923E-2</v>
      </c>
    </row>
    <row r="17" spans="1:19" ht="24" customHeight="1">
      <c r="A17" s="8"/>
      <c r="B17" s="3" t="s">
        <v>37</v>
      </c>
      <c r="C17" s="3"/>
      <c r="D17" s="183"/>
      <c r="E17" s="19">
        <f>E9+E13</f>
        <v>305728.4099999998</v>
      </c>
      <c r="F17" s="140">
        <f t="shared" si="8"/>
        <v>305963.34999999986</v>
      </c>
      <c r="G17" s="248">
        <f>E17/E15</f>
        <v>9.0738048031403881E-2</v>
      </c>
      <c r="H17" s="215">
        <f>F17/F15</f>
        <v>8.9833650107794386E-2</v>
      </c>
      <c r="I17" s="182">
        <f t="shared" si="6"/>
        <v>7.6845982354096793E-4</v>
      </c>
      <c r="K17" s="19">
        <f t="shared" si="9"/>
        <v>41719.70299999998</v>
      </c>
      <c r="L17" s="140">
        <f t="shared" si="9"/>
        <v>42804.593000000008</v>
      </c>
      <c r="M17" s="247">
        <f>K17/K15</f>
        <v>4.3277098144021496E-2</v>
      </c>
      <c r="N17" s="215">
        <f>L17/L15</f>
        <v>4.4891581431944674E-2</v>
      </c>
      <c r="O17" s="182">
        <f t="shared" si="1"/>
        <v>2.6004259905686028E-2</v>
      </c>
      <c r="Q17" s="189">
        <f t="shared" si="2"/>
        <v>1.3646001364413602</v>
      </c>
      <c r="R17" s="190">
        <f t="shared" si="3"/>
        <v>1.3990104697180246</v>
      </c>
      <c r="S17" s="182">
        <f t="shared" si="4"/>
        <v>2.5216422274733519E-2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561550.74999999977</v>
      </c>
      <c r="F18" s="142">
        <f>F10+F14</f>
        <v>584360.12999999989</v>
      </c>
      <c r="G18" s="249">
        <f>E18/E15</f>
        <v>0.1666643244753436</v>
      </c>
      <c r="H18" s="221">
        <f>F18/F15</f>
        <v>0.17157350203991836</v>
      </c>
      <c r="I18" s="208">
        <f t="shared" si="6"/>
        <v>4.0618554956965383E-2</v>
      </c>
      <c r="K18" s="21">
        <f t="shared" si="9"/>
        <v>44318.500999999982</v>
      </c>
      <c r="L18" s="142">
        <f t="shared" si="9"/>
        <v>47834.477000000028</v>
      </c>
      <c r="M18" s="249">
        <f>K18/K15</f>
        <v>4.59729091880859E-2</v>
      </c>
      <c r="N18" s="221">
        <f>L18/L15</f>
        <v>5.0166703360547904E-2</v>
      </c>
      <c r="O18" s="208">
        <f t="shared" si="1"/>
        <v>7.933427170743089E-2</v>
      </c>
      <c r="Q18" s="193">
        <f t="shared" si="2"/>
        <v>0.78921630858831548</v>
      </c>
      <c r="R18" s="194">
        <f t="shared" si="3"/>
        <v>0.81857872473264104</v>
      </c>
      <c r="S18" s="186">
        <f t="shared" si="4"/>
        <v>3.7204522796603891E-2</v>
      </c>
    </row>
    <row r="19" spans="1:19" ht="6.75" customHeight="1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zoomScaleNormal="100" workbookViewId="0">
      <selection activeCell="L55" sqref="L55"/>
    </sheetView>
  </sheetViews>
  <sheetFormatPr defaultRowHeight="1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>
      <c r="A1" s="4" t="s">
        <v>199</v>
      </c>
    </row>
    <row r="3" spans="1:20" ht="8.25" customHeight="1" thickBot="1">
      <c r="Q3" s="10"/>
    </row>
    <row r="4" spans="1:20">
      <c r="A4" s="439" t="s">
        <v>3</v>
      </c>
      <c r="B4" s="422"/>
      <c r="C4" s="458" t="s">
        <v>1</v>
      </c>
      <c r="D4" s="456"/>
      <c r="E4" s="451" t="s">
        <v>102</v>
      </c>
      <c r="F4" s="451"/>
      <c r="G4" s="130" t="s">
        <v>0</v>
      </c>
      <c r="I4" s="452">
        <v>1000</v>
      </c>
      <c r="J4" s="451"/>
      <c r="K4" s="461" t="s">
        <v>102</v>
      </c>
      <c r="L4" s="462"/>
      <c r="M4" s="130" t="s">
        <v>0</v>
      </c>
      <c r="O4" s="450" t="s">
        <v>22</v>
      </c>
      <c r="P4" s="451"/>
      <c r="Q4" s="130" t="s">
        <v>0</v>
      </c>
    </row>
    <row r="5" spans="1:20">
      <c r="A5" s="457"/>
      <c r="B5" s="423"/>
      <c r="C5" s="459" t="s">
        <v>68</v>
      </c>
      <c r="D5" s="449"/>
      <c r="E5" s="453" t="str">
        <f>C5</f>
        <v>dez</v>
      </c>
      <c r="F5" s="453"/>
      <c r="G5" s="131" t="s">
        <v>140</v>
      </c>
      <c r="I5" s="448" t="str">
        <f>C5</f>
        <v>dez</v>
      </c>
      <c r="J5" s="453"/>
      <c r="K5" s="454" t="str">
        <f>C5</f>
        <v>dez</v>
      </c>
      <c r="L5" s="455"/>
      <c r="M5" s="131" t="str">
        <f>G5</f>
        <v>2025 /2024</v>
      </c>
      <c r="O5" s="448" t="str">
        <f>C5</f>
        <v>dez</v>
      </c>
      <c r="P5" s="449"/>
      <c r="Q5" s="131" t="str">
        <f>G5</f>
        <v>2025 /2024</v>
      </c>
    </row>
    <row r="6" spans="1:20" ht="19.5" customHeight="1">
      <c r="A6" s="457"/>
      <c r="B6" s="423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>
      <c r="A7" s="23" t="s">
        <v>112</v>
      </c>
      <c r="B7" s="15"/>
      <c r="C7" s="78">
        <f>C8+C9</f>
        <v>94352.370000000054</v>
      </c>
      <c r="D7" s="210">
        <f>D8+D9</f>
        <v>100023.62000000002</v>
      </c>
      <c r="E7" s="216">
        <f t="shared" ref="E7:E19" si="0">C7/$C$20</f>
        <v>0.43714456834760873</v>
      </c>
      <c r="F7" s="217">
        <f t="shared" ref="F7:F19" si="1">D7/$D$20</f>
        <v>0.46086330737027942</v>
      </c>
      <c r="G7" s="53">
        <f t="shared" ref="G7:G20" si="2">(D7-C7)/C7</f>
        <v>6.0107128204622391E-2</v>
      </c>
      <c r="I7" s="224">
        <f>I8+I9</f>
        <v>29652.01200000001</v>
      </c>
      <c r="J7" s="225">
        <f>J8+J9</f>
        <v>31216.039000000004</v>
      </c>
      <c r="K7" s="229">
        <f t="shared" ref="K7:K19" si="3">I7/$I$20</f>
        <v>0.44022888686006389</v>
      </c>
      <c r="L7" s="230">
        <f t="shared" ref="L7:L19" si="4">J7/$J$20</f>
        <v>0.46947547686269797</v>
      </c>
      <c r="M7" s="53">
        <f t="shared" ref="M7:M20" si="5">(J7-I7)/I7</f>
        <v>5.2746066607554119E-2</v>
      </c>
      <c r="O7" s="63">
        <f t="shared" ref="O7:O20" si="6">(I7/C7)*10</f>
        <v>3.1426886256275273</v>
      </c>
      <c r="P7" s="237">
        <f t="shared" ref="P7:P20" si="7">(J7/D7)*10</f>
        <v>3.1208667512733488</v>
      </c>
      <c r="Q7" s="53">
        <f t="shared" ref="Q7:Q20" si="8">(P7-O7)/O7</f>
        <v>-6.943695973005001E-3</v>
      </c>
    </row>
    <row r="8" spans="1:20" ht="20.100000000000001" customHeight="1">
      <c r="A8" s="8" t="s">
        <v>4</v>
      </c>
      <c r="C8" s="19">
        <v>43807.060000000027</v>
      </c>
      <c r="D8" s="140">
        <v>45123.700000000026</v>
      </c>
      <c r="E8" s="214">
        <f t="shared" si="0"/>
        <v>0.2029627696079897</v>
      </c>
      <c r="F8" s="215">
        <f t="shared" si="1"/>
        <v>0.20790946801149854</v>
      </c>
      <c r="G8" s="52">
        <f t="shared" si="2"/>
        <v>3.0055429421650268E-2</v>
      </c>
      <c r="I8" s="19">
        <v>16564.984000000015</v>
      </c>
      <c r="J8" s="140">
        <v>17252.700000000004</v>
      </c>
      <c r="K8" s="227">
        <f t="shared" si="3"/>
        <v>0.24593219735560518</v>
      </c>
      <c r="L8" s="228">
        <f t="shared" si="4"/>
        <v>0.25947300872058338</v>
      </c>
      <c r="M8" s="52">
        <f t="shared" si="5"/>
        <v>4.1516248974341828E-2</v>
      </c>
      <c r="O8" s="27">
        <f t="shared" si="6"/>
        <v>3.7813503120273317</v>
      </c>
      <c r="P8" s="143">
        <f t="shared" si="7"/>
        <v>3.8234231678696551</v>
      </c>
      <c r="Q8" s="52">
        <f t="shared" si="8"/>
        <v>1.1126410506982733E-2</v>
      </c>
      <c r="R8" s="119"/>
      <c r="S8" s="293"/>
      <c r="T8" s="2"/>
    </row>
    <row r="9" spans="1:20" ht="20.100000000000001" customHeight="1">
      <c r="A9" s="8" t="s">
        <v>5</v>
      </c>
      <c r="C9" s="19">
        <v>50545.310000000019</v>
      </c>
      <c r="D9" s="140">
        <v>54899.92</v>
      </c>
      <c r="E9" s="214">
        <f t="shared" si="0"/>
        <v>0.23418179873961903</v>
      </c>
      <c r="F9" s="215">
        <f t="shared" si="1"/>
        <v>0.25295383935878091</v>
      </c>
      <c r="G9" s="52">
        <f t="shared" si="2"/>
        <v>8.6152602486758462E-2</v>
      </c>
      <c r="I9" s="19">
        <v>13087.027999999997</v>
      </c>
      <c r="J9" s="140">
        <v>13963.338999999998</v>
      </c>
      <c r="K9" s="227">
        <f t="shared" si="3"/>
        <v>0.19429668950445875</v>
      </c>
      <c r="L9" s="228">
        <f t="shared" si="4"/>
        <v>0.21000246814211457</v>
      </c>
      <c r="M9" s="52">
        <f t="shared" si="5"/>
        <v>6.6960275472781272E-2</v>
      </c>
      <c r="O9" s="27">
        <f t="shared" si="6"/>
        <v>2.5891676201016454</v>
      </c>
      <c r="P9" s="143">
        <f t="shared" si="7"/>
        <v>2.5434170031577459</v>
      </c>
      <c r="Q9" s="52">
        <f t="shared" si="8"/>
        <v>-1.7670009692962022E-2</v>
      </c>
      <c r="R9" s="119"/>
      <c r="S9" s="119"/>
      <c r="T9" s="2"/>
    </row>
    <row r="10" spans="1:20" ht="20.100000000000001" customHeight="1">
      <c r="A10" s="23" t="s">
        <v>38</v>
      </c>
      <c r="B10" s="15"/>
      <c r="C10" s="78">
        <f>C11+C12</f>
        <v>66769.62999999999</v>
      </c>
      <c r="D10" s="210">
        <f>D11+D12</f>
        <v>68969.329999999973</v>
      </c>
      <c r="E10" s="216">
        <f t="shared" si="0"/>
        <v>0.30935079940312604</v>
      </c>
      <c r="F10" s="217">
        <f t="shared" si="1"/>
        <v>0.31777927584416776</v>
      </c>
      <c r="G10" s="53">
        <f t="shared" si="2"/>
        <v>3.2944618683673745E-2</v>
      </c>
      <c r="I10" s="224">
        <f>I11+I12</f>
        <v>10148.022000000008</v>
      </c>
      <c r="J10" s="225">
        <f>J11+J12</f>
        <v>9297.5360000000073</v>
      </c>
      <c r="K10" s="229">
        <f t="shared" si="3"/>
        <v>0.15066270811206475</v>
      </c>
      <c r="L10" s="230">
        <f t="shared" si="4"/>
        <v>0.13983084616366939</v>
      </c>
      <c r="M10" s="53">
        <f t="shared" si="5"/>
        <v>-8.3808056387737445E-2</v>
      </c>
      <c r="O10" s="63">
        <f t="shared" si="6"/>
        <v>1.5198559584649503</v>
      </c>
      <c r="P10" s="237">
        <f t="shared" si="7"/>
        <v>1.3480681920500039</v>
      </c>
      <c r="Q10" s="53">
        <f t="shared" si="8"/>
        <v>-0.11302897847533619</v>
      </c>
      <c r="T10" s="2"/>
    </row>
    <row r="11" spans="1:20" ht="20.100000000000001" customHeight="1">
      <c r="A11" s="8"/>
      <c r="B11" t="s">
        <v>6</v>
      </c>
      <c r="C11" s="19">
        <v>65174.779999999984</v>
      </c>
      <c r="D11" s="140">
        <v>67725.419999999969</v>
      </c>
      <c r="E11" s="214">
        <f t="shared" si="0"/>
        <v>0.30196168967722103</v>
      </c>
      <c r="F11" s="215">
        <f t="shared" si="1"/>
        <v>0.31204790482729228</v>
      </c>
      <c r="G11" s="52">
        <f t="shared" si="2"/>
        <v>3.9135383349203259E-2</v>
      </c>
      <c r="I11" s="19">
        <v>9781.7860000000073</v>
      </c>
      <c r="J11" s="140">
        <v>8969.561000000007</v>
      </c>
      <c r="K11" s="227">
        <f t="shared" si="3"/>
        <v>0.14522538174756433</v>
      </c>
      <c r="L11" s="228">
        <f t="shared" si="4"/>
        <v>0.13489824662648778</v>
      </c>
      <c r="M11" s="52">
        <f t="shared" si="5"/>
        <v>-8.3034427455272453E-2</v>
      </c>
      <c r="O11" s="27">
        <f t="shared" si="6"/>
        <v>1.5008544716223069</v>
      </c>
      <c r="P11" s="143">
        <f t="shared" si="7"/>
        <v>1.3244009413304503</v>
      </c>
      <c r="Q11" s="52">
        <f t="shared" si="8"/>
        <v>-0.11756871410798682</v>
      </c>
    </row>
    <row r="12" spans="1:20" ht="20.100000000000001" customHeight="1">
      <c r="A12" s="8"/>
      <c r="B12" t="s">
        <v>39</v>
      </c>
      <c r="C12" s="19">
        <v>1594.8499999999995</v>
      </c>
      <c r="D12" s="140">
        <v>1243.9100000000005</v>
      </c>
      <c r="E12" s="218">
        <f t="shared" si="0"/>
        <v>7.3891097259049581E-3</v>
      </c>
      <c r="F12" s="219">
        <f t="shared" si="1"/>
        <v>5.7313710168754584E-3</v>
      </c>
      <c r="G12" s="52">
        <f t="shared" si="2"/>
        <v>-0.22004577232968558</v>
      </c>
      <c r="I12" s="19">
        <v>366.23599999999999</v>
      </c>
      <c r="J12" s="140">
        <v>327.97499999999991</v>
      </c>
      <c r="K12" s="231">
        <f t="shared" si="3"/>
        <v>5.4373263645004022E-3</v>
      </c>
      <c r="L12" s="232">
        <f t="shared" si="4"/>
        <v>4.9325995371816171E-3</v>
      </c>
      <c r="M12" s="52">
        <f t="shared" si="5"/>
        <v>-0.10447088762437358</v>
      </c>
      <c r="O12" s="27">
        <f t="shared" si="6"/>
        <v>2.2963664294447761</v>
      </c>
      <c r="P12" s="143">
        <f t="shared" si="7"/>
        <v>2.6366457380357082</v>
      </c>
      <c r="Q12" s="52">
        <f t="shared" si="8"/>
        <v>0.14818162477371094</v>
      </c>
    </row>
    <row r="13" spans="1:20" ht="20.100000000000001" customHeight="1">
      <c r="A13" s="23" t="s">
        <v>126</v>
      </c>
      <c r="B13" s="15"/>
      <c r="C13" s="307">
        <f>SUM(C14:C16)</f>
        <v>44443.690000000017</v>
      </c>
      <c r="D13" s="306">
        <f>SUM(D14:D16)</f>
        <v>44571.589999999982</v>
      </c>
      <c r="E13" s="216">
        <f t="shared" si="0"/>
        <v>0.20591234412898088</v>
      </c>
      <c r="F13" s="217">
        <f t="shared" si="1"/>
        <v>0.20536559646763494</v>
      </c>
      <c r="G13" s="53">
        <f t="shared" si="2"/>
        <v>2.8777988506347024E-3</v>
      </c>
      <c r="I13" s="224">
        <f>SUM(I14:I16)</f>
        <v>24903.459999999992</v>
      </c>
      <c r="J13" s="225">
        <f>SUM(J14:J16)</f>
        <v>24763.386999999999</v>
      </c>
      <c r="K13" s="229">
        <f t="shared" si="3"/>
        <v>0.3697294630382626</v>
      </c>
      <c r="L13" s="230">
        <f t="shared" si="4"/>
        <v>0.37243043297583439</v>
      </c>
      <c r="M13" s="53">
        <f t="shared" si="5"/>
        <v>-5.6246401102494625E-3</v>
      </c>
      <c r="O13" s="63">
        <f t="shared" si="6"/>
        <v>5.6033736172671489</v>
      </c>
      <c r="P13" s="237">
        <f t="shared" si="7"/>
        <v>5.5558679867601777</v>
      </c>
      <c r="Q13" s="53">
        <f t="shared" si="8"/>
        <v>-8.4780408646283403E-3</v>
      </c>
    </row>
    <row r="14" spans="1:20" ht="20.100000000000001" customHeight="1">
      <c r="A14" s="8"/>
      <c r="B14" s="3" t="s">
        <v>7</v>
      </c>
      <c r="C14" s="31">
        <v>39999.820000000014</v>
      </c>
      <c r="D14" s="141">
        <v>41996.099999999977</v>
      </c>
      <c r="E14" s="214">
        <f t="shared" si="0"/>
        <v>0.18532342163617135</v>
      </c>
      <c r="F14" s="215">
        <f t="shared" si="1"/>
        <v>0.19349891098375541</v>
      </c>
      <c r="G14" s="52">
        <f t="shared" si="2"/>
        <v>4.9907224582509666E-2</v>
      </c>
      <c r="I14" s="31">
        <v>22970.716999999993</v>
      </c>
      <c r="J14" s="141">
        <v>23052.837</v>
      </c>
      <c r="K14" s="227">
        <f t="shared" si="3"/>
        <v>0.34103497514055842</v>
      </c>
      <c r="L14" s="228">
        <f t="shared" si="4"/>
        <v>0.3467045144200725</v>
      </c>
      <c r="M14" s="52">
        <f t="shared" si="5"/>
        <v>3.5749863619845335E-3</v>
      </c>
      <c r="O14" s="27">
        <f t="shared" si="6"/>
        <v>5.7427050921729101</v>
      </c>
      <c r="P14" s="143">
        <f t="shared" si="7"/>
        <v>5.4892804331830849</v>
      </c>
      <c r="Q14" s="52">
        <f t="shared" si="8"/>
        <v>-4.4129840366560605E-2</v>
      </c>
      <c r="S14" s="119"/>
    </row>
    <row r="15" spans="1:20" ht="20.100000000000001" customHeight="1">
      <c r="A15" s="8"/>
      <c r="B15" s="3" t="s">
        <v>8</v>
      </c>
      <c r="C15" s="31">
        <v>2617.3000000000011</v>
      </c>
      <c r="D15" s="141">
        <v>1835.9400000000003</v>
      </c>
      <c r="E15" s="214">
        <f t="shared" si="0"/>
        <v>1.2126229354240877E-2</v>
      </c>
      <c r="F15" s="215">
        <f t="shared" si="1"/>
        <v>8.4591757480222251E-3</v>
      </c>
      <c r="G15" s="52">
        <f t="shared" si="2"/>
        <v>-0.29853665991670825</v>
      </c>
      <c r="I15" s="31">
        <v>1515.5550000000003</v>
      </c>
      <c r="J15" s="141">
        <v>1466.7470000000001</v>
      </c>
      <c r="K15" s="227">
        <f t="shared" si="3"/>
        <v>2.2500702165681168E-2</v>
      </c>
      <c r="L15" s="228">
        <f t="shared" si="4"/>
        <v>2.2059228823424124E-2</v>
      </c>
      <c r="M15" s="52">
        <f t="shared" si="5"/>
        <v>-3.2204703887354934E-2</v>
      </c>
      <c r="O15" s="27">
        <f t="shared" si="6"/>
        <v>5.7905284071371241</v>
      </c>
      <c r="P15" s="143">
        <f t="shared" si="7"/>
        <v>7.9890791638070962</v>
      </c>
      <c r="Q15" s="52">
        <f t="shared" si="8"/>
        <v>0.37968050617973742</v>
      </c>
    </row>
    <row r="16" spans="1:20" ht="20.100000000000001" customHeight="1">
      <c r="A16" s="32"/>
      <c r="B16" s="33" t="s">
        <v>9</v>
      </c>
      <c r="C16" s="211">
        <v>1826.57</v>
      </c>
      <c r="D16" s="212">
        <v>739.55000000000018</v>
      </c>
      <c r="E16" s="218">
        <f t="shared" si="0"/>
        <v>8.4626931385686568E-3</v>
      </c>
      <c r="F16" s="219">
        <f t="shared" si="1"/>
        <v>3.4075097358572922E-3</v>
      </c>
      <c r="G16" s="52">
        <f t="shared" si="2"/>
        <v>-0.59511543494090002</v>
      </c>
      <c r="I16" s="211">
        <v>417.18799999999999</v>
      </c>
      <c r="J16" s="212">
        <v>243.80300000000003</v>
      </c>
      <c r="K16" s="231">
        <f t="shared" si="3"/>
        <v>6.1937857320230501E-3</v>
      </c>
      <c r="L16" s="232">
        <f t="shared" si="4"/>
        <v>3.6666897323378005E-3</v>
      </c>
      <c r="M16" s="52">
        <f t="shared" si="5"/>
        <v>-0.41560399627985456</v>
      </c>
      <c r="O16" s="27">
        <f t="shared" si="6"/>
        <v>2.2839967808515418</v>
      </c>
      <c r="P16" s="143">
        <f t="shared" si="7"/>
        <v>3.2966398485565538</v>
      </c>
      <c r="Q16" s="52">
        <f t="shared" si="8"/>
        <v>0.44336448991292737</v>
      </c>
    </row>
    <row r="17" spans="1:17" ht="20.100000000000001" customHeight="1">
      <c r="A17" s="8" t="s">
        <v>127</v>
      </c>
      <c r="B17" s="3"/>
      <c r="C17" s="19">
        <v>269.21999999999991</v>
      </c>
      <c r="D17" s="140">
        <v>637.65</v>
      </c>
      <c r="E17" s="214">
        <f t="shared" si="0"/>
        <v>1.2473249022843106E-3</v>
      </c>
      <c r="F17" s="215">
        <f t="shared" si="1"/>
        <v>2.9380009236284251E-3</v>
      </c>
      <c r="G17" s="54">
        <f t="shared" si="2"/>
        <v>1.3685090260753294</v>
      </c>
      <c r="I17" s="31">
        <v>67.816999999999993</v>
      </c>
      <c r="J17" s="141">
        <v>260.29099999999994</v>
      </c>
      <c r="K17" s="227">
        <f t="shared" si="3"/>
        <v>1.0068457553635464E-3</v>
      </c>
      <c r="L17" s="228">
        <f t="shared" si="4"/>
        <v>3.9146619898850227E-3</v>
      </c>
      <c r="M17" s="54">
        <f t="shared" si="5"/>
        <v>2.8381379300175467</v>
      </c>
      <c r="O17" s="238">
        <f t="shared" si="6"/>
        <v>2.5190179035732863</v>
      </c>
      <c r="P17" s="239">
        <f t="shared" si="7"/>
        <v>4.0820355994667912</v>
      </c>
      <c r="Q17" s="54">
        <f t="shared" si="8"/>
        <v>0.62048693408503663</v>
      </c>
    </row>
    <row r="18" spans="1:17" ht="20.100000000000001" customHeight="1">
      <c r="A18" s="8" t="s">
        <v>10</v>
      </c>
      <c r="C18" s="19">
        <v>8013.010000000002</v>
      </c>
      <c r="D18" s="140">
        <v>930.85</v>
      </c>
      <c r="E18" s="214">
        <f t="shared" si="0"/>
        <v>3.7125127833196679E-2</v>
      </c>
      <c r="F18" s="215">
        <f t="shared" si="1"/>
        <v>4.2889330506696768E-3</v>
      </c>
      <c r="G18" s="52">
        <f t="shared" si="2"/>
        <v>-0.88383266712508779</v>
      </c>
      <c r="I18" s="19">
        <v>2171.8360000000011</v>
      </c>
      <c r="J18" s="140">
        <v>633.78399999999988</v>
      </c>
      <c r="K18" s="227">
        <f t="shared" si="3"/>
        <v>3.2244184466221515E-2</v>
      </c>
      <c r="L18" s="228">
        <f t="shared" si="4"/>
        <v>9.53183219779896E-3</v>
      </c>
      <c r="M18" s="52">
        <f t="shared" si="5"/>
        <v>-0.70818054401897768</v>
      </c>
      <c r="O18" s="27">
        <f t="shared" si="6"/>
        <v>2.7103872327627205</v>
      </c>
      <c r="P18" s="143">
        <f t="shared" si="7"/>
        <v>6.8086587527528586</v>
      </c>
      <c r="Q18" s="52">
        <f t="shared" si="8"/>
        <v>1.5120612547354482</v>
      </c>
    </row>
    <row r="19" spans="1:17" ht="20.100000000000001" customHeight="1" thickBot="1">
      <c r="A19" s="8" t="s">
        <v>11</v>
      </c>
      <c r="B19" s="10"/>
      <c r="C19" s="21">
        <v>1989.9899999999998</v>
      </c>
      <c r="D19" s="142">
        <v>1902.29</v>
      </c>
      <c r="E19" s="220">
        <f t="shared" si="0"/>
        <v>9.2198353848033428E-3</v>
      </c>
      <c r="F19" s="221">
        <f t="shared" si="1"/>
        <v>8.7648863436197242E-3</v>
      </c>
      <c r="G19" s="55">
        <f t="shared" si="2"/>
        <v>-4.407057321896081E-2</v>
      </c>
      <c r="I19" s="21">
        <v>412.75099999999992</v>
      </c>
      <c r="J19" s="142">
        <v>320.27199999999993</v>
      </c>
      <c r="K19" s="233">
        <f t="shared" si="3"/>
        <v>6.1279117680236384E-3</v>
      </c>
      <c r="L19" s="234">
        <f t="shared" si="4"/>
        <v>4.8167498101142799E-3</v>
      </c>
      <c r="M19" s="55">
        <f t="shared" si="5"/>
        <v>-0.22405518096867119</v>
      </c>
      <c r="O19" s="240">
        <f t="shared" si="6"/>
        <v>2.0741360509349289</v>
      </c>
      <c r="P19" s="241">
        <f t="shared" si="7"/>
        <v>1.6836129086522031</v>
      </c>
      <c r="Q19" s="55">
        <f t="shared" si="8"/>
        <v>-0.18828231740473109</v>
      </c>
    </row>
    <row r="20" spans="1:17" ht="26.25" customHeight="1" thickBot="1">
      <c r="A20" s="12" t="s">
        <v>12</v>
      </c>
      <c r="B20" s="48"/>
      <c r="C20" s="213">
        <f>C8+C9+C10+C13+C17+C18+C19</f>
        <v>215837.91000000006</v>
      </c>
      <c r="D20" s="145">
        <f>D8+D9+D10+D13+D17+D18+D19</f>
        <v>217035.33</v>
      </c>
      <c r="E20" s="222">
        <f>E8+E9+E10+E13+E17+E18+E19</f>
        <v>0.99999999999999989</v>
      </c>
      <c r="F20" s="223">
        <f>F8+F9+F10+F13+F17+F18+F19</f>
        <v>1</v>
      </c>
      <c r="G20" s="55">
        <f t="shared" si="2"/>
        <v>5.5477742533734005E-3</v>
      </c>
      <c r="H20" s="1"/>
      <c r="I20" s="213">
        <f>I8+I9+I10+I13+I17+I18+I19</f>
        <v>67355.898000000016</v>
      </c>
      <c r="J20" s="226">
        <f>J8+J9+J10+J13+J17+J18+J19</f>
        <v>66491.309000000008</v>
      </c>
      <c r="K20" s="235">
        <f>K8+K9+K10+K13+K17+K18+K19</f>
        <v>0.99999999999999989</v>
      </c>
      <c r="L20" s="236">
        <f>L8+L9+L10+L13+L17+L18+L19</f>
        <v>0.99999999999999989</v>
      </c>
      <c r="M20" s="55">
        <f t="shared" si="5"/>
        <v>-1.2836129064748078E-2</v>
      </c>
      <c r="N20" s="1"/>
      <c r="O20" s="24">
        <f t="shared" si="6"/>
        <v>3.120670414201101</v>
      </c>
      <c r="P20" s="242">
        <f t="shared" si="7"/>
        <v>3.0636168314163421</v>
      </c>
      <c r="Q20" s="55">
        <f t="shared" si="8"/>
        <v>-1.8282476266999432E-2</v>
      </c>
    </row>
    <row r="21" spans="1:17">
      <c r="J21" s="269"/>
    </row>
    <row r="22" spans="1:17">
      <c r="A22" s="1"/>
    </row>
    <row r="23" spans="1:17" ht="8.25" customHeight="1" thickBot="1"/>
    <row r="24" spans="1:17" ht="15" customHeight="1">
      <c r="A24" s="439" t="s">
        <v>2</v>
      </c>
      <c r="B24" s="422"/>
      <c r="C24" s="458" t="s">
        <v>1</v>
      </c>
      <c r="D24" s="456"/>
      <c r="E24" s="451" t="s">
        <v>103</v>
      </c>
      <c r="F24" s="451"/>
      <c r="G24" s="130" t="s">
        <v>0</v>
      </c>
      <c r="I24" s="452">
        <v>1000</v>
      </c>
      <c r="J24" s="456"/>
      <c r="K24" s="451" t="s">
        <v>103</v>
      </c>
      <c r="L24" s="451"/>
      <c r="M24" s="130" t="s">
        <v>0</v>
      </c>
      <c r="O24" s="450" t="s">
        <v>22</v>
      </c>
      <c r="P24" s="451"/>
      <c r="Q24" s="130" t="s">
        <v>0</v>
      </c>
    </row>
    <row r="25" spans="1:17" ht="15" customHeight="1">
      <c r="A25" s="457"/>
      <c r="B25" s="423"/>
      <c r="C25" s="459" t="str">
        <f>C5</f>
        <v>dez</v>
      </c>
      <c r="D25" s="449"/>
      <c r="E25" s="453" t="str">
        <f>C5</f>
        <v>dez</v>
      </c>
      <c r="F25" s="453"/>
      <c r="G25" s="131" t="str">
        <f>G5</f>
        <v>2025 /2024</v>
      </c>
      <c r="I25" s="448" t="str">
        <f>C5</f>
        <v>dez</v>
      </c>
      <c r="J25" s="449"/>
      <c r="K25" s="460" t="str">
        <f>C5</f>
        <v>dez</v>
      </c>
      <c r="L25" s="455"/>
      <c r="M25" s="131" t="str">
        <f>G5</f>
        <v>2025 /2024</v>
      </c>
      <c r="O25" s="448" t="str">
        <f>C5</f>
        <v>dez</v>
      </c>
      <c r="P25" s="449"/>
      <c r="Q25" s="131" t="str">
        <f>G5</f>
        <v>2025 /2024</v>
      </c>
    </row>
    <row r="26" spans="1:17" ht="19.5" customHeight="1">
      <c r="A26" s="457"/>
      <c r="B26" s="423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>
      <c r="A27" s="23" t="s">
        <v>112</v>
      </c>
      <c r="B27" s="15"/>
      <c r="C27" s="78">
        <f>C28+C29</f>
        <v>32931.75</v>
      </c>
      <c r="D27" s="210">
        <f>D28+D29</f>
        <v>35258.92</v>
      </c>
      <c r="E27" s="216">
        <f t="shared" ref="E27:E40" si="9">C27/$C$40</f>
        <v>0.33459911354743493</v>
      </c>
      <c r="F27" s="217">
        <f t="shared" ref="F27:F40" si="10">D27/$D$40</f>
        <v>0.37960169454391429</v>
      </c>
      <c r="G27" s="53">
        <f t="shared" ref="G27:G40" si="11">(D27-C27)/C27</f>
        <v>7.0666454105840062E-2</v>
      </c>
      <c r="I27" s="78">
        <f>I28+I29</f>
        <v>8901.8369999999995</v>
      </c>
      <c r="J27" s="210">
        <f>J28+J29</f>
        <v>9269.0720000000001</v>
      </c>
      <c r="K27" s="216">
        <f t="shared" ref="K27:K39" si="12">I27/$I$40</f>
        <v>0.3006127790664313</v>
      </c>
      <c r="L27" s="217">
        <f t="shared" ref="L27:L39" si="13">J27/$J$40</f>
        <v>0.32334981245228633</v>
      </c>
      <c r="M27" s="53">
        <f t="shared" ref="M27:M40" si="14">(J27-I27)/I27</f>
        <v>4.125384457163174E-2</v>
      </c>
      <c r="O27" s="63">
        <f t="shared" ref="O27:O40" si="15">(I27/C27)*10</f>
        <v>2.7031169008631482</v>
      </c>
      <c r="P27" s="237">
        <f t="shared" ref="P27:P40" si="16">(J27/D27)*10</f>
        <v>2.6288587398593037</v>
      </c>
      <c r="Q27" s="53">
        <f t="shared" ref="Q27:Q40" si="17">(P27-O27)/O27</f>
        <v>-2.7471309502053946E-2</v>
      </c>
    </row>
    <row r="28" spans="1:17" ht="20.100000000000001" customHeight="1">
      <c r="A28" s="8" t="s">
        <v>4</v>
      </c>
      <c r="C28" s="19">
        <v>16315.140000000001</v>
      </c>
      <c r="D28" s="140">
        <v>16483.46</v>
      </c>
      <c r="E28" s="214">
        <f t="shared" si="9"/>
        <v>0.1657680318052426</v>
      </c>
      <c r="F28" s="215">
        <f t="shared" si="10"/>
        <v>0.17746287600263508</v>
      </c>
      <c r="G28" s="52">
        <f t="shared" si="11"/>
        <v>1.0316797771885371E-2</v>
      </c>
      <c r="I28" s="19">
        <v>5024.1189999999997</v>
      </c>
      <c r="J28" s="140">
        <v>4776.2309999999998</v>
      </c>
      <c r="K28" s="214">
        <f t="shared" si="12"/>
        <v>0.16966322512425916</v>
      </c>
      <c r="L28" s="215">
        <f t="shared" si="13"/>
        <v>0.16661790933103077</v>
      </c>
      <c r="M28" s="52">
        <f t="shared" si="14"/>
        <v>-4.9339595658462694E-2</v>
      </c>
      <c r="O28" s="27">
        <f t="shared" si="15"/>
        <v>3.0794213227713643</v>
      </c>
      <c r="P28" s="143">
        <f t="shared" si="16"/>
        <v>2.8975900690753029</v>
      </c>
      <c r="Q28" s="52">
        <f t="shared" si="17"/>
        <v>-5.904721525160448E-2</v>
      </c>
    </row>
    <row r="29" spans="1:17" ht="20.100000000000001" customHeight="1">
      <c r="A29" s="8" t="s">
        <v>5</v>
      </c>
      <c r="C29" s="19">
        <v>16616.61</v>
      </c>
      <c r="D29" s="140">
        <v>18775.459999999995</v>
      </c>
      <c r="E29" s="214">
        <f t="shared" si="9"/>
        <v>0.16883108174219236</v>
      </c>
      <c r="F29" s="215">
        <f t="shared" si="10"/>
        <v>0.20213881854127919</v>
      </c>
      <c r="G29" s="52">
        <f t="shared" si="11"/>
        <v>0.1299212053481423</v>
      </c>
      <c r="I29" s="19">
        <v>3877.7179999999998</v>
      </c>
      <c r="J29" s="140">
        <v>4492.8409999999994</v>
      </c>
      <c r="K29" s="214">
        <f t="shared" si="12"/>
        <v>0.13094955394217214</v>
      </c>
      <c r="L29" s="215">
        <f t="shared" si="13"/>
        <v>0.15673190312125554</v>
      </c>
      <c r="M29" s="52">
        <f t="shared" si="14"/>
        <v>0.15863015309519662</v>
      </c>
      <c r="O29" s="27">
        <f t="shared" si="15"/>
        <v>2.3336396533348256</v>
      </c>
      <c r="P29" s="143">
        <f t="shared" si="16"/>
        <v>2.3929325832762554</v>
      </c>
      <c r="Q29" s="52">
        <f t="shared" si="17"/>
        <v>2.5407920137412294E-2</v>
      </c>
    </row>
    <row r="30" spans="1:17" ht="20.100000000000001" customHeight="1">
      <c r="A30" s="23" t="s">
        <v>38</v>
      </c>
      <c r="B30" s="15"/>
      <c r="C30" s="78">
        <f>C31+C32</f>
        <v>24780.98</v>
      </c>
      <c r="D30" s="210">
        <f>D31+D32</f>
        <v>22748.590000000007</v>
      </c>
      <c r="E30" s="216">
        <f t="shared" si="9"/>
        <v>0.25178418823283649</v>
      </c>
      <c r="F30" s="217">
        <f t="shared" si="10"/>
        <v>0.24491400509388112</v>
      </c>
      <c r="G30" s="53">
        <f t="shared" si="11"/>
        <v>-8.2014109207948688E-2</v>
      </c>
      <c r="I30" s="78">
        <f>I31+I32</f>
        <v>3611.780999999999</v>
      </c>
      <c r="J30" s="210">
        <f>J31+J32</f>
        <v>3609.3100000000009</v>
      </c>
      <c r="K30" s="216">
        <f t="shared" si="12"/>
        <v>0.12196892886146242</v>
      </c>
      <c r="L30" s="217">
        <f t="shared" si="13"/>
        <v>0.12591009235683592</v>
      </c>
      <c r="M30" s="53">
        <f t="shared" si="14"/>
        <v>-6.8415000798724651E-4</v>
      </c>
      <c r="O30" s="63">
        <f t="shared" si="15"/>
        <v>1.4574811004245993</v>
      </c>
      <c r="P30" s="237">
        <f t="shared" si="16"/>
        <v>1.5866082249493263</v>
      </c>
      <c r="Q30" s="53">
        <f t="shared" si="17"/>
        <v>8.8596088475596094E-2</v>
      </c>
    </row>
    <row r="31" spans="1:17" ht="20.100000000000001" customHeight="1">
      <c r="A31" s="8"/>
      <c r="B31" t="s">
        <v>6</v>
      </c>
      <c r="C31" s="31">
        <v>23643.98</v>
      </c>
      <c r="D31" s="141">
        <v>22049.020000000008</v>
      </c>
      <c r="E31" s="214">
        <f t="shared" si="9"/>
        <v>0.2402318355001869</v>
      </c>
      <c r="F31" s="215">
        <f t="shared" si="10"/>
        <v>0.23738235189939627</v>
      </c>
      <c r="G31" s="52">
        <f t="shared" si="11"/>
        <v>-6.7457340092488313E-2</v>
      </c>
      <c r="I31" s="31">
        <v>3411.9679999999989</v>
      </c>
      <c r="J31" s="141">
        <v>3458.8570000000009</v>
      </c>
      <c r="K31" s="214">
        <f t="shared" si="12"/>
        <v>0.11522129449974575</v>
      </c>
      <c r="L31" s="215">
        <f t="shared" si="13"/>
        <v>0.12066156808893901</v>
      </c>
      <c r="M31" s="52">
        <f t="shared" si="14"/>
        <v>1.3742508722239468E-2</v>
      </c>
      <c r="O31" s="27">
        <f t="shared" si="15"/>
        <v>1.4430599247673186</v>
      </c>
      <c r="P31" s="143">
        <f t="shared" si="16"/>
        <v>1.5687123509344179</v>
      </c>
      <c r="Q31" s="52">
        <f t="shared" si="17"/>
        <v>8.7073602426704269E-2</v>
      </c>
    </row>
    <row r="32" spans="1:17" ht="20.100000000000001" customHeight="1">
      <c r="A32" s="8"/>
      <c r="B32" t="s">
        <v>39</v>
      </c>
      <c r="C32" s="31">
        <v>1136.9999999999998</v>
      </c>
      <c r="D32" s="141">
        <v>699.56999999999994</v>
      </c>
      <c r="E32" s="218">
        <f t="shared" si="9"/>
        <v>1.1552352732649599E-2</v>
      </c>
      <c r="F32" s="219">
        <f t="shared" si="10"/>
        <v>7.5316531944848598E-3</v>
      </c>
      <c r="G32" s="52">
        <f t="shared" si="11"/>
        <v>-0.38472295514511867</v>
      </c>
      <c r="I32" s="31">
        <v>199.81299999999999</v>
      </c>
      <c r="J32" s="141">
        <v>150.45299999999995</v>
      </c>
      <c r="K32" s="218">
        <f t="shared" si="12"/>
        <v>6.7476343617166694E-3</v>
      </c>
      <c r="L32" s="219">
        <f t="shared" si="13"/>
        <v>5.2485242678969174E-3</v>
      </c>
      <c r="M32" s="52">
        <f t="shared" si="14"/>
        <v>-0.24703097396065343</v>
      </c>
      <c r="O32" s="27">
        <f t="shared" si="15"/>
        <v>1.7573702726473179</v>
      </c>
      <c r="P32" s="143">
        <f t="shared" si="16"/>
        <v>2.1506496848063805</v>
      </c>
      <c r="Q32" s="52">
        <f t="shared" si="17"/>
        <v>0.22378858814234012</v>
      </c>
    </row>
    <row r="33" spans="1:17" ht="20.100000000000001" customHeight="1">
      <c r="A33" s="23" t="s">
        <v>126</v>
      </c>
      <c r="B33" s="15"/>
      <c r="C33" s="307">
        <f>SUM(C34:C36)</f>
        <v>32829.19</v>
      </c>
      <c r="D33" s="306">
        <f>SUM(D34:D36)</f>
        <v>33403.879999999997</v>
      </c>
      <c r="E33" s="216">
        <f t="shared" si="9"/>
        <v>0.33355706491396042</v>
      </c>
      <c r="F33" s="217">
        <f t="shared" si="10"/>
        <v>0.3596301149423059</v>
      </c>
      <c r="G33" s="53">
        <f t="shared" si="11"/>
        <v>1.7505457795333818E-2</v>
      </c>
      <c r="I33" s="307">
        <f>SUM(I34:I36)</f>
        <v>15352.415999999999</v>
      </c>
      <c r="J33" s="306">
        <f>SUM(J34:J36)</f>
        <v>15450.640999999996</v>
      </c>
      <c r="K33" s="216">
        <f t="shared" si="12"/>
        <v>0.51844719681386486</v>
      </c>
      <c r="L33" s="217">
        <f t="shared" si="13"/>
        <v>0.53899267042241172</v>
      </c>
      <c r="M33" s="53">
        <f t="shared" si="14"/>
        <v>6.3980157911299913E-3</v>
      </c>
      <c r="O33" s="63">
        <f t="shared" si="15"/>
        <v>4.6764528762360564</v>
      </c>
      <c r="P33" s="237">
        <f t="shared" si="16"/>
        <v>4.6254030968857505</v>
      </c>
      <c r="Q33" s="53">
        <f t="shared" si="17"/>
        <v>-1.091634636365554E-2</v>
      </c>
    </row>
    <row r="34" spans="1:17" ht="20.100000000000001" customHeight="1">
      <c r="A34" s="8"/>
      <c r="B34" s="3" t="s">
        <v>7</v>
      </c>
      <c r="C34" s="31">
        <v>29768.62</v>
      </c>
      <c r="D34" s="141">
        <v>31819.3</v>
      </c>
      <c r="E34" s="214">
        <f t="shared" si="9"/>
        <v>0.3024605088867261</v>
      </c>
      <c r="F34" s="215">
        <f t="shared" si="10"/>
        <v>0.34257033962472966</v>
      </c>
      <c r="G34" s="52">
        <f t="shared" si="11"/>
        <v>6.888730481963895E-2</v>
      </c>
      <c r="I34" s="31">
        <v>14413.561</v>
      </c>
      <c r="J34" s="141">
        <v>14854.641999999996</v>
      </c>
      <c r="K34" s="214">
        <f t="shared" si="12"/>
        <v>0.48674230144334596</v>
      </c>
      <c r="L34" s="215">
        <f t="shared" si="13"/>
        <v>0.51820135874938233</v>
      </c>
      <c r="M34" s="52">
        <f t="shared" si="14"/>
        <v>3.0601806174060421E-2</v>
      </c>
      <c r="O34" s="27">
        <f t="shared" si="15"/>
        <v>4.8418640165382207</v>
      </c>
      <c r="P34" s="143">
        <f t="shared" si="16"/>
        <v>4.6684377091890763</v>
      </c>
      <c r="Q34" s="52">
        <f t="shared" si="17"/>
        <v>-3.5818087157503183E-2</v>
      </c>
    </row>
    <row r="35" spans="1:17" ht="20.100000000000001" customHeight="1">
      <c r="A35" s="8"/>
      <c r="B35" s="3" t="s">
        <v>8</v>
      </c>
      <c r="C35" s="31">
        <v>1500.6100000000001</v>
      </c>
      <c r="D35" s="141">
        <v>892.01999999999987</v>
      </c>
      <c r="E35" s="214">
        <f t="shared" si="9"/>
        <v>1.5246768719561406E-2</v>
      </c>
      <c r="F35" s="215">
        <f t="shared" si="10"/>
        <v>9.6035926105241566E-3</v>
      </c>
      <c r="G35" s="52">
        <f t="shared" si="11"/>
        <v>-0.40556173822645469</v>
      </c>
      <c r="I35" s="31">
        <v>656.04500000000007</v>
      </c>
      <c r="J35" s="141">
        <v>413.95400000000001</v>
      </c>
      <c r="K35" s="214">
        <f t="shared" si="12"/>
        <v>2.215447335675063E-2</v>
      </c>
      <c r="L35" s="215">
        <f t="shared" si="13"/>
        <v>1.4440706498328392E-2</v>
      </c>
      <c r="M35" s="52">
        <f t="shared" si="14"/>
        <v>-0.3690158449496605</v>
      </c>
      <c r="O35" s="27">
        <f t="shared" si="15"/>
        <v>4.3718554454521827</v>
      </c>
      <c r="P35" s="143">
        <f t="shared" si="16"/>
        <v>4.640635860182508</v>
      </c>
      <c r="Q35" s="52">
        <f t="shared" si="17"/>
        <v>6.1479712237494884E-2</v>
      </c>
    </row>
    <row r="36" spans="1:17" ht="20.100000000000001" customHeight="1">
      <c r="A36" s="32"/>
      <c r="B36" s="33" t="s">
        <v>9</v>
      </c>
      <c r="C36" s="211">
        <v>1559.96</v>
      </c>
      <c r="D36" s="212">
        <v>692.56000000000017</v>
      </c>
      <c r="E36" s="218">
        <f t="shared" si="9"/>
        <v>1.5849787307672888E-2</v>
      </c>
      <c r="F36" s="219">
        <f t="shared" si="10"/>
        <v>7.4561827070520979E-3</v>
      </c>
      <c r="G36" s="314">
        <f t="shared" si="11"/>
        <v>-0.55603989845893476</v>
      </c>
      <c r="I36" s="211">
        <v>282.80999999999995</v>
      </c>
      <c r="J36" s="212">
        <v>182.04499999999999</v>
      </c>
      <c r="K36" s="218">
        <f t="shared" si="12"/>
        <v>9.5504220137683296E-3</v>
      </c>
      <c r="L36" s="219">
        <f t="shared" si="13"/>
        <v>6.3506051747010336E-3</v>
      </c>
      <c r="M36" s="314">
        <f t="shared" si="14"/>
        <v>-0.35629928220359952</v>
      </c>
      <c r="O36" s="315">
        <f t="shared" si="15"/>
        <v>1.812931100797456</v>
      </c>
      <c r="P36" s="316">
        <f t="shared" si="16"/>
        <v>2.6285809171768504</v>
      </c>
      <c r="Q36" s="314">
        <f t="shared" si="17"/>
        <v>0.44990668206895101</v>
      </c>
    </row>
    <row r="37" spans="1:17" ht="20.100000000000001" customHeight="1">
      <c r="A37" s="8" t="s">
        <v>127</v>
      </c>
      <c r="B37" s="3"/>
      <c r="C37" s="19">
        <v>251.4</v>
      </c>
      <c r="D37" s="140">
        <v>505.64</v>
      </c>
      <c r="E37" s="214">
        <f t="shared" si="9"/>
        <v>2.5543196807283289E-3</v>
      </c>
      <c r="F37" s="215">
        <f t="shared" si="10"/>
        <v>5.4437799237521973E-3</v>
      </c>
      <c r="G37" s="52">
        <f t="shared" si="11"/>
        <v>1.0112967382657119</v>
      </c>
      <c r="I37" s="19">
        <v>61.538999999999994</v>
      </c>
      <c r="J37" s="140">
        <v>129.566</v>
      </c>
      <c r="K37" s="214">
        <f t="shared" si="12"/>
        <v>2.0781564311915749E-3</v>
      </c>
      <c r="L37" s="215">
        <f t="shared" si="13"/>
        <v>4.5198852485117099E-3</v>
      </c>
      <c r="M37" s="52">
        <f t="shared" si="14"/>
        <v>1.1054290774955722</v>
      </c>
      <c r="O37" s="27">
        <f t="shared" si="15"/>
        <v>2.4478520286396179</v>
      </c>
      <c r="P37" s="143">
        <f t="shared" si="16"/>
        <v>2.5624159481053717</v>
      </c>
      <c r="Q37" s="52">
        <f t="shared" si="17"/>
        <v>4.6801815683859813E-2</v>
      </c>
    </row>
    <row r="38" spans="1:17" ht="20.100000000000001" customHeight="1">
      <c r="A38" s="8" t="s">
        <v>10</v>
      </c>
      <c r="C38" s="19">
        <v>7143.3099999999995</v>
      </c>
      <c r="D38" s="140">
        <v>156.86000000000001</v>
      </c>
      <c r="E38" s="214">
        <f t="shared" si="9"/>
        <v>7.2578748283784716E-2</v>
      </c>
      <c r="F38" s="215">
        <f t="shared" si="10"/>
        <v>1.6887732751360055E-3</v>
      </c>
      <c r="G38" s="52">
        <f t="shared" si="11"/>
        <v>-0.97804099220109453</v>
      </c>
      <c r="I38" s="19">
        <v>1508.5020000000002</v>
      </c>
      <c r="J38" s="140">
        <v>71.632000000000005</v>
      </c>
      <c r="K38" s="214">
        <f t="shared" si="12"/>
        <v>5.0941730167298034E-2</v>
      </c>
      <c r="L38" s="215">
        <f t="shared" si="13"/>
        <v>2.4988686856227006E-3</v>
      </c>
      <c r="M38" s="52">
        <f t="shared" si="14"/>
        <v>-0.95251448125358795</v>
      </c>
      <c r="O38" s="27">
        <f t="shared" ref="O38" si="18">(I38/C38)*10</f>
        <v>2.1117689138508622</v>
      </c>
      <c r="P38" s="143">
        <f t="shared" ref="P38" si="19">(J38/D38)*10</f>
        <v>4.566619915848527</v>
      </c>
      <c r="Q38" s="52">
        <f t="shared" ref="Q38" si="20">(P38-O38)/O38</f>
        <v>1.1624619464263179</v>
      </c>
    </row>
    <row r="39" spans="1:17" ht="20.100000000000001" customHeight="1" thickBot="1">
      <c r="A39" s="8" t="s">
        <v>11</v>
      </c>
      <c r="B39" s="10"/>
      <c r="C39" s="21">
        <v>484.88</v>
      </c>
      <c r="D39" s="142">
        <v>810.09999999999991</v>
      </c>
      <c r="E39" s="220">
        <f t="shared" si="9"/>
        <v>4.9265653412551794E-3</v>
      </c>
      <c r="F39" s="221">
        <f t="shared" si="10"/>
        <v>8.7216322210103142E-3</v>
      </c>
      <c r="G39" s="55">
        <f t="shared" si="11"/>
        <v>0.67072265302755307</v>
      </c>
      <c r="I39" s="21">
        <v>176.22899999999998</v>
      </c>
      <c r="J39" s="142">
        <v>135.55099999999993</v>
      </c>
      <c r="K39" s="220">
        <f t="shared" si="12"/>
        <v>5.9512086597517024E-3</v>
      </c>
      <c r="L39" s="221">
        <f t="shared" si="13"/>
        <v>4.7286708343316185E-3</v>
      </c>
      <c r="M39" s="55">
        <f t="shared" si="14"/>
        <v>-0.23082466563391982</v>
      </c>
      <c r="O39" s="240">
        <f t="shared" si="15"/>
        <v>3.6344868833525816</v>
      </c>
      <c r="P39" s="241">
        <f t="shared" si="16"/>
        <v>1.6732625601777551</v>
      </c>
      <c r="Q39" s="55">
        <f t="shared" si="17"/>
        <v>-0.53961518809106901</v>
      </c>
    </row>
    <row r="40" spans="1:17" ht="26.25" customHeight="1" thickBot="1">
      <c r="A40" s="12" t="s">
        <v>12</v>
      </c>
      <c r="B40" s="48"/>
      <c r="C40" s="213">
        <f>C28+C29+C30+C33+C37+C38+C39</f>
        <v>98421.51</v>
      </c>
      <c r="D40" s="226">
        <f>D28+D29+D30+D33+D37+D38+D39</f>
        <v>92883.99000000002</v>
      </c>
      <c r="E40" s="222">
        <f t="shared" si="9"/>
        <v>1</v>
      </c>
      <c r="F40" s="223">
        <f t="shared" si="10"/>
        <v>1</v>
      </c>
      <c r="G40" s="55">
        <f t="shared" si="11"/>
        <v>-5.6263310733598533E-2</v>
      </c>
      <c r="H40" s="1"/>
      <c r="I40" s="213">
        <f>I28+I29+I30+I33+I37+I38+I39</f>
        <v>29612.304</v>
      </c>
      <c r="J40" s="226">
        <f>J28+J29+J30+J33+J37+J38+J39</f>
        <v>28665.771999999997</v>
      </c>
      <c r="K40" s="222">
        <f>K28+K29+K30+K33+K37+K38+K39</f>
        <v>1</v>
      </c>
      <c r="L40" s="223">
        <f>L28+L29+L30+L33+L37+L38+L39</f>
        <v>0.99999999999999989</v>
      </c>
      <c r="M40" s="55">
        <f t="shared" si="14"/>
        <v>-3.1964145714565233E-2</v>
      </c>
      <c r="N40" s="1"/>
      <c r="O40" s="24">
        <f t="shared" si="15"/>
        <v>3.0087227883416952</v>
      </c>
      <c r="P40" s="242">
        <f t="shared" si="16"/>
        <v>3.0861908494671675</v>
      </c>
      <c r="Q40" s="55">
        <f t="shared" si="17"/>
        <v>2.5747822772389767E-2</v>
      </c>
    </row>
    <row r="42" spans="1:17">
      <c r="A42" s="1"/>
    </row>
    <row r="43" spans="1:17" ht="8.25" customHeight="1" thickBot="1"/>
    <row r="44" spans="1:17" ht="15" customHeight="1">
      <c r="A44" s="439" t="s">
        <v>15</v>
      </c>
      <c r="B44" s="422"/>
      <c r="C44" s="458" t="s">
        <v>1</v>
      </c>
      <c r="D44" s="456"/>
      <c r="E44" s="451" t="s">
        <v>103</v>
      </c>
      <c r="F44" s="451"/>
      <c r="G44" s="130" t="s">
        <v>0</v>
      </c>
      <c r="I44" s="452">
        <v>1000</v>
      </c>
      <c r="J44" s="456"/>
      <c r="K44" s="451" t="s">
        <v>103</v>
      </c>
      <c r="L44" s="451"/>
      <c r="M44" s="130" t="s">
        <v>0</v>
      </c>
      <c r="O44" s="450" t="s">
        <v>22</v>
      </c>
      <c r="P44" s="451"/>
      <c r="Q44" s="130" t="s">
        <v>0</v>
      </c>
    </row>
    <row r="45" spans="1:17" ht="15" customHeight="1">
      <c r="A45" s="457"/>
      <c r="B45" s="423"/>
      <c r="C45" s="459" t="str">
        <f>C5</f>
        <v>dez</v>
      </c>
      <c r="D45" s="449"/>
      <c r="E45" s="453" t="str">
        <f>C25</f>
        <v>dez</v>
      </c>
      <c r="F45" s="453"/>
      <c r="G45" s="131" t="str">
        <f>G25</f>
        <v>2025 /2024</v>
      </c>
      <c r="I45" s="448" t="str">
        <f>C5</f>
        <v>dez</v>
      </c>
      <c r="J45" s="449"/>
      <c r="K45" s="460" t="str">
        <f>C25</f>
        <v>dez</v>
      </c>
      <c r="L45" s="455"/>
      <c r="M45" s="131" t="str">
        <f>G45</f>
        <v>2025 /2024</v>
      </c>
      <c r="O45" s="448" t="str">
        <f>C5</f>
        <v>dez</v>
      </c>
      <c r="P45" s="449"/>
      <c r="Q45" s="131" t="str">
        <f>Q25</f>
        <v>2025 /2024</v>
      </c>
    </row>
    <row r="46" spans="1:17" ht="15.75" customHeight="1">
      <c r="A46" s="457"/>
      <c r="B46" s="423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67" customFormat="1" ht="18.75" customHeight="1">
      <c r="A47" s="23" t="s">
        <v>112</v>
      </c>
      <c r="B47" s="15"/>
      <c r="C47" s="78">
        <f>C48+C49</f>
        <v>61420.619999999995</v>
      </c>
      <c r="D47" s="210">
        <f>D48+D49</f>
        <v>64764.700000000012</v>
      </c>
      <c r="E47" s="216">
        <f t="shared" ref="E47:E59" si="21">C47/$C$60</f>
        <v>0.52310086154915314</v>
      </c>
      <c r="F47" s="217">
        <f t="shared" ref="F47:F59" si="22">D47/$D$60</f>
        <v>0.52165929099114028</v>
      </c>
      <c r="G47" s="53">
        <f t="shared" ref="G47:G60" si="23">(D47-C47)/C47</f>
        <v>5.4445559162379288E-2</v>
      </c>
      <c r="H47"/>
      <c r="I47" s="78">
        <f>I48+I49</f>
        <v>20750.175000000003</v>
      </c>
      <c r="J47" s="210">
        <f>J48+J49</f>
        <v>21946.966999999997</v>
      </c>
      <c r="K47" s="216">
        <f t="shared" ref="K47:K59" si="24">I47/$I$60</f>
        <v>0.54976680281162427</v>
      </c>
      <c r="L47" s="217">
        <f t="shared" ref="L47:L59" si="25">J47/$J$60</f>
        <v>0.58021560936464689</v>
      </c>
      <c r="M47" s="53">
        <f t="shared" ref="M47:M60" si="26">(J47-I47)/I47</f>
        <v>5.7676236465475296E-2</v>
      </c>
      <c r="N47"/>
      <c r="O47" s="63">
        <f t="shared" ref="O47:O60" si="27">(I47/C47)*10</f>
        <v>3.3783727679727109</v>
      </c>
      <c r="P47" s="237">
        <f t="shared" ref="P47:P60" si="28">(J47/D47)*10</f>
        <v>3.388723641119312</v>
      </c>
      <c r="Q47" s="53">
        <f t="shared" ref="Q47:Q60" si="29">(P47-O47)/O47</f>
        <v>3.0638635394910668E-3</v>
      </c>
    </row>
    <row r="48" spans="1:17" ht="20.100000000000001" customHeight="1">
      <c r="A48" s="8" t="s">
        <v>4</v>
      </c>
      <c r="C48" s="19">
        <v>27491.920000000006</v>
      </c>
      <c r="D48" s="140">
        <v>28640.240000000013</v>
      </c>
      <c r="E48" s="214">
        <f t="shared" si="21"/>
        <v>0.23414037562044143</v>
      </c>
      <c r="F48" s="215">
        <f t="shared" si="22"/>
        <v>0.23068812628200394</v>
      </c>
      <c r="G48" s="52">
        <f t="shared" si="23"/>
        <v>4.1769363507532638E-2</v>
      </c>
      <c r="I48" s="19">
        <v>11540.865000000002</v>
      </c>
      <c r="J48" s="140">
        <v>12476.469000000001</v>
      </c>
      <c r="K48" s="214">
        <f t="shared" si="24"/>
        <v>0.30577016592537537</v>
      </c>
      <c r="L48" s="215">
        <f t="shared" si="25"/>
        <v>0.32984248181327874</v>
      </c>
      <c r="M48" s="52">
        <f t="shared" si="26"/>
        <v>8.1068793370340897E-2</v>
      </c>
      <c r="O48" s="27">
        <f t="shared" si="27"/>
        <v>4.1979116045732709</v>
      </c>
      <c r="P48" s="143">
        <f t="shared" si="28"/>
        <v>4.3562725033030434</v>
      </c>
      <c r="Q48" s="52">
        <f t="shared" si="29"/>
        <v>3.7723733524367586E-2</v>
      </c>
    </row>
    <row r="49" spans="1:17" ht="20.100000000000001" customHeight="1">
      <c r="A49" s="8" t="s">
        <v>5</v>
      </c>
      <c r="C49" s="19">
        <v>33928.69999999999</v>
      </c>
      <c r="D49" s="140">
        <v>36124.46</v>
      </c>
      <c r="E49" s="214">
        <f t="shared" si="21"/>
        <v>0.28896048592871171</v>
      </c>
      <c r="F49" s="215">
        <f t="shared" si="22"/>
        <v>0.29097116470913637</v>
      </c>
      <c r="G49" s="52">
        <f t="shared" si="23"/>
        <v>6.4716891599147924E-2</v>
      </c>
      <c r="I49" s="19">
        <v>9209.31</v>
      </c>
      <c r="J49" s="140">
        <v>9470.4979999999978</v>
      </c>
      <c r="K49" s="214">
        <f t="shared" si="24"/>
        <v>0.24399663688624884</v>
      </c>
      <c r="L49" s="215">
        <f t="shared" si="25"/>
        <v>0.25037312755136826</v>
      </c>
      <c r="M49" s="52">
        <f t="shared" si="26"/>
        <v>2.8361299597906717E-2</v>
      </c>
      <c r="O49" s="27">
        <f t="shared" si="27"/>
        <v>2.7143126615520203</v>
      </c>
      <c r="P49" s="143">
        <f t="shared" si="28"/>
        <v>2.6216303302526871</v>
      </c>
      <c r="Q49" s="52">
        <f t="shared" si="29"/>
        <v>-3.4145783060356164E-2</v>
      </c>
    </row>
    <row r="50" spans="1:17" ht="20.100000000000001" customHeight="1">
      <c r="A50" s="23" t="s">
        <v>38</v>
      </c>
      <c r="B50" s="15"/>
      <c r="C50" s="78">
        <f>C51+C52</f>
        <v>41988.650000000023</v>
      </c>
      <c r="D50" s="210">
        <f>D51+D52</f>
        <v>46220.740000000005</v>
      </c>
      <c r="E50" s="216">
        <f t="shared" si="21"/>
        <v>0.35760464466633296</v>
      </c>
      <c r="F50" s="217">
        <f t="shared" si="22"/>
        <v>0.3722935249832986</v>
      </c>
      <c r="G50" s="53">
        <f t="shared" si="23"/>
        <v>0.10079128526399347</v>
      </c>
      <c r="I50" s="78">
        <f>I51+I52</f>
        <v>6536.2409999999954</v>
      </c>
      <c r="J50" s="210">
        <f>J51+J52</f>
        <v>5688.2260000000006</v>
      </c>
      <c r="K50" s="216">
        <f t="shared" si="24"/>
        <v>0.17317484392185853</v>
      </c>
      <c r="L50" s="217">
        <f t="shared" si="25"/>
        <v>0.15038057490102522</v>
      </c>
      <c r="M50" s="53">
        <f t="shared" si="26"/>
        <v>-0.12974047315574738</v>
      </c>
      <c r="O50" s="63">
        <f t="shared" si="27"/>
        <v>1.5566685282808548</v>
      </c>
      <c r="P50" s="237">
        <f t="shared" si="28"/>
        <v>1.2306652814299381</v>
      </c>
      <c r="Q50" s="53">
        <f t="shared" si="29"/>
        <v>-0.2094236768639155</v>
      </c>
    </row>
    <row r="51" spans="1:17" ht="20.100000000000001" customHeight="1">
      <c r="A51" s="8"/>
      <c r="B51" t="s">
        <v>6</v>
      </c>
      <c r="C51" s="31">
        <v>41530.800000000025</v>
      </c>
      <c r="D51" s="141">
        <v>45676.400000000009</v>
      </c>
      <c r="E51" s="214">
        <f t="shared" si="21"/>
        <v>0.35370527456130502</v>
      </c>
      <c r="F51" s="215">
        <f t="shared" si="22"/>
        <v>0.36790903746991371</v>
      </c>
      <c r="G51" s="52">
        <f t="shared" si="23"/>
        <v>9.9819892706135727E-2</v>
      </c>
      <c r="I51" s="31">
        <v>6369.8179999999957</v>
      </c>
      <c r="J51" s="141">
        <v>5510.7040000000006</v>
      </c>
      <c r="K51" s="214">
        <f t="shared" si="24"/>
        <v>0.16876553939192956</v>
      </c>
      <c r="L51" s="215">
        <f t="shared" si="25"/>
        <v>0.14568739632169667</v>
      </c>
      <c r="M51" s="52">
        <f t="shared" si="26"/>
        <v>-0.13487261331485384</v>
      </c>
      <c r="O51" s="27">
        <f t="shared" si="27"/>
        <v>1.5337575967715509</v>
      </c>
      <c r="P51" s="143">
        <f t="shared" si="28"/>
        <v>1.2064663589950171</v>
      </c>
      <c r="Q51" s="52">
        <f t="shared" si="29"/>
        <v>-0.21339176312179856</v>
      </c>
    </row>
    <row r="52" spans="1:17" ht="20.100000000000001" customHeight="1">
      <c r="A52" s="8"/>
      <c r="B52" t="s">
        <v>39</v>
      </c>
      <c r="C52" s="31">
        <v>457.84999999999985</v>
      </c>
      <c r="D52" s="141">
        <v>544.34000000000015</v>
      </c>
      <c r="E52" s="218">
        <f t="shared" si="21"/>
        <v>3.8993701050279157E-3</v>
      </c>
      <c r="F52" s="219">
        <f t="shared" si="22"/>
        <v>4.384487513384874E-3</v>
      </c>
      <c r="G52" s="52">
        <f t="shared" si="23"/>
        <v>0.18890466309926901</v>
      </c>
      <c r="I52" s="31">
        <v>166.42299999999997</v>
      </c>
      <c r="J52" s="141">
        <v>177.52199999999999</v>
      </c>
      <c r="K52" s="218">
        <f t="shared" si="24"/>
        <v>4.4093045299289724E-3</v>
      </c>
      <c r="L52" s="219">
        <f t="shared" si="25"/>
        <v>4.6931785793285635E-3</v>
      </c>
      <c r="M52" s="52">
        <f t="shared" si="26"/>
        <v>6.6691502977353004E-2</v>
      </c>
      <c r="O52" s="27">
        <f t="shared" si="27"/>
        <v>3.6348804193513167</v>
      </c>
      <c r="P52" s="143">
        <f t="shared" si="28"/>
        <v>3.2612337877062121</v>
      </c>
      <c r="Q52" s="52">
        <f t="shared" si="29"/>
        <v>-0.10279475210680682</v>
      </c>
    </row>
    <row r="53" spans="1:17" ht="20.100000000000001" customHeight="1">
      <c r="A53" s="23" t="s">
        <v>126</v>
      </c>
      <c r="B53" s="15"/>
      <c r="C53" s="307">
        <f>SUM(C54:C56)</f>
        <v>11614.500000000002</v>
      </c>
      <c r="D53" s="306">
        <f>SUM(D54:D56)</f>
        <v>11167.710000000001</v>
      </c>
      <c r="E53" s="216">
        <f t="shared" si="21"/>
        <v>9.8917187036904552E-2</v>
      </c>
      <c r="F53" s="217">
        <f t="shared" si="22"/>
        <v>8.9952391975793397E-2</v>
      </c>
      <c r="G53" s="53">
        <f t="shared" si="23"/>
        <v>-3.8468293942916253E-2</v>
      </c>
      <c r="I53" s="78">
        <f>SUM(I54:I56)</f>
        <v>9551.0440000000035</v>
      </c>
      <c r="J53" s="210">
        <f>SUM(J54:J56)</f>
        <v>9312.746000000001</v>
      </c>
      <c r="K53" s="216">
        <f t="shared" si="24"/>
        <v>0.25305072961520314</v>
      </c>
      <c r="L53" s="217">
        <f t="shared" si="25"/>
        <v>0.24620261174348965</v>
      </c>
      <c r="M53" s="53">
        <f t="shared" si="26"/>
        <v>-2.4949942645013719E-2</v>
      </c>
      <c r="O53" s="63">
        <f t="shared" si="27"/>
        <v>8.223379396444102</v>
      </c>
      <c r="P53" s="237">
        <f t="shared" si="28"/>
        <v>8.3389934015120382</v>
      </c>
      <c r="Q53" s="53">
        <f t="shared" si="29"/>
        <v>1.4059184125437434E-2</v>
      </c>
    </row>
    <row r="54" spans="1:17" ht="20.100000000000001" customHeight="1">
      <c r="A54" s="8"/>
      <c r="B54" s="3" t="s">
        <v>7</v>
      </c>
      <c r="C54" s="31">
        <v>10231.200000000001</v>
      </c>
      <c r="D54" s="141">
        <v>10176.800000000001</v>
      </c>
      <c r="E54" s="214">
        <f t="shared" si="21"/>
        <v>8.7136038917902434E-2</v>
      </c>
      <c r="F54" s="215">
        <f t="shared" si="22"/>
        <v>8.1970923551852107E-2</v>
      </c>
      <c r="G54" s="52">
        <f t="shared" si="23"/>
        <v>-5.3170693564781879E-3</v>
      </c>
      <c r="I54" s="31">
        <v>8557.1560000000027</v>
      </c>
      <c r="J54" s="141">
        <v>8198.1950000000015</v>
      </c>
      <c r="K54" s="214">
        <f t="shared" si="24"/>
        <v>0.22671810214999671</v>
      </c>
      <c r="L54" s="215">
        <f t="shared" si="25"/>
        <v>0.21673704196188945</v>
      </c>
      <c r="M54" s="52">
        <f t="shared" si="26"/>
        <v>-4.1948633401097404E-2</v>
      </c>
      <c r="O54" s="27">
        <f t="shared" si="27"/>
        <v>8.3637852842286371</v>
      </c>
      <c r="P54" s="143">
        <f t="shared" si="28"/>
        <v>8.0557690040091181</v>
      </c>
      <c r="Q54" s="52">
        <f t="shared" si="29"/>
        <v>-3.6827377766420775E-2</v>
      </c>
    </row>
    <row r="55" spans="1:17" ht="20.100000000000001" customHeight="1">
      <c r="A55" s="8"/>
      <c r="B55" s="3" t="s">
        <v>8</v>
      </c>
      <c r="C55" s="31">
        <v>1116.69</v>
      </c>
      <c r="D55" s="141">
        <v>943.92000000000019</v>
      </c>
      <c r="E55" s="214">
        <f t="shared" si="21"/>
        <v>9.5105113084713883E-3</v>
      </c>
      <c r="F55" s="215">
        <f t="shared" si="22"/>
        <v>7.6029787515785171E-3</v>
      </c>
      <c r="G55" s="52">
        <f t="shared" si="23"/>
        <v>-0.15471617010987818</v>
      </c>
      <c r="I55" s="31">
        <v>859.50999999999988</v>
      </c>
      <c r="J55" s="141">
        <v>1052.7930000000006</v>
      </c>
      <c r="K55" s="214">
        <f t="shared" si="24"/>
        <v>2.2772341181923478E-2</v>
      </c>
      <c r="L55" s="215">
        <f t="shared" si="25"/>
        <v>2.78328632849284E-2</v>
      </c>
      <c r="M55" s="52">
        <f t="shared" si="26"/>
        <v>0.22487580132866486</v>
      </c>
      <c r="O55" s="27">
        <f t="shared" si="27"/>
        <v>7.6969436459536658</v>
      </c>
      <c r="P55" s="143">
        <f t="shared" si="28"/>
        <v>11.153413424866518</v>
      </c>
      <c r="Q55" s="52">
        <f t="shared" si="29"/>
        <v>0.44907042819911264</v>
      </c>
    </row>
    <row r="56" spans="1:17" ht="20.100000000000001" customHeight="1">
      <c r="A56" s="32"/>
      <c r="B56" s="33" t="s">
        <v>9</v>
      </c>
      <c r="C56" s="211">
        <v>266.60999999999996</v>
      </c>
      <c r="D56" s="212">
        <v>46.990000000000009</v>
      </c>
      <c r="E56" s="218">
        <f t="shared" si="21"/>
        <v>2.2706368105307258E-3</v>
      </c>
      <c r="F56" s="219">
        <f t="shared" si="22"/>
        <v>3.7848967236277914E-4</v>
      </c>
      <c r="G56" s="52">
        <f t="shared" si="23"/>
        <v>-0.82375004688496301</v>
      </c>
      <c r="I56" s="211">
        <v>134.37800000000001</v>
      </c>
      <c r="J56" s="212">
        <v>61.757999999999996</v>
      </c>
      <c r="K56" s="218">
        <f t="shared" si="24"/>
        <v>3.5602862832829333E-3</v>
      </c>
      <c r="L56" s="219">
        <f t="shared" si="25"/>
        <v>1.632706496671812E-3</v>
      </c>
      <c r="M56" s="52">
        <f t="shared" si="26"/>
        <v>-0.54041584187887903</v>
      </c>
      <c r="O56" s="27">
        <f t="shared" si="27"/>
        <v>5.040246052286113</v>
      </c>
      <c r="P56" s="143">
        <f t="shared" si="28"/>
        <v>13.142796339646729</v>
      </c>
      <c r="Q56" s="52">
        <f t="shared" si="29"/>
        <v>1.607570385117514</v>
      </c>
    </row>
    <row r="57" spans="1:17" ht="20.100000000000001" customHeight="1">
      <c r="A57" s="8" t="s">
        <v>127</v>
      </c>
      <c r="B57" s="3"/>
      <c r="C57" s="19">
        <v>17.819999999999997</v>
      </c>
      <c r="D57" s="140">
        <v>132.01</v>
      </c>
      <c r="E57" s="214">
        <f t="shared" si="21"/>
        <v>1.5176755546925295E-4</v>
      </c>
      <c r="F57" s="215">
        <f t="shared" si="22"/>
        <v>1.063299034871472E-3</v>
      </c>
      <c r="G57" s="54">
        <f t="shared" si="23"/>
        <v>6.4079685746352419</v>
      </c>
      <c r="I57" s="19">
        <v>6.2779999999999996</v>
      </c>
      <c r="J57" s="140">
        <v>130.72500000000002</v>
      </c>
      <c r="K57" s="214">
        <f t="shared" si="24"/>
        <v>1.6633286167713654E-4</v>
      </c>
      <c r="L57" s="215">
        <f t="shared" si="25"/>
        <v>3.4559985229026631E-3</v>
      </c>
      <c r="M57" s="54">
        <f t="shared" si="26"/>
        <v>19.82271424020389</v>
      </c>
      <c r="O57" s="238">
        <f t="shared" si="27"/>
        <v>3.5230078563411897</v>
      </c>
      <c r="P57" s="239">
        <f t="shared" si="28"/>
        <v>9.9026588894780723</v>
      </c>
      <c r="Q57" s="54">
        <f t="shared" si="29"/>
        <v>1.810853478982148</v>
      </c>
    </row>
    <row r="58" spans="1:17" ht="20.100000000000001" customHeight="1">
      <c r="A58" s="8" t="s">
        <v>10</v>
      </c>
      <c r="C58" s="19">
        <v>869.7</v>
      </c>
      <c r="D58" s="140">
        <v>773.99</v>
      </c>
      <c r="E58" s="214">
        <f t="shared" si="21"/>
        <v>7.4069721095179194E-3</v>
      </c>
      <c r="F58" s="215">
        <f t="shared" si="22"/>
        <v>6.23424604196781E-3</v>
      </c>
      <c r="G58" s="52">
        <f t="shared" si="23"/>
        <v>-0.11004944233643789</v>
      </c>
      <c r="I58" s="19">
        <v>663.33399999999995</v>
      </c>
      <c r="J58" s="140">
        <v>562.15199999999982</v>
      </c>
      <c r="K58" s="214">
        <f t="shared" si="24"/>
        <v>1.7574743941978603E-2</v>
      </c>
      <c r="L58" s="215">
        <f t="shared" si="25"/>
        <v>1.4861705730707799E-2</v>
      </c>
      <c r="M58" s="52">
        <f t="shared" si="26"/>
        <v>-0.15253552508992474</v>
      </c>
      <c r="O58" s="27">
        <f t="shared" si="27"/>
        <v>7.6271587903874893</v>
      </c>
      <c r="P58" s="143">
        <f t="shared" si="28"/>
        <v>7.2630395741547025</v>
      </c>
      <c r="Q58" s="52">
        <f t="shared" si="29"/>
        <v>-4.7739823732486919E-2</v>
      </c>
    </row>
    <row r="59" spans="1:17" ht="20.100000000000001" customHeight="1" thickBot="1">
      <c r="A59" s="8" t="s">
        <v>11</v>
      </c>
      <c r="B59" s="10"/>
      <c r="C59" s="21">
        <v>1505.1099999999997</v>
      </c>
      <c r="D59" s="142">
        <v>1092.19</v>
      </c>
      <c r="E59" s="220">
        <f t="shared" si="21"/>
        <v>1.2818567082622185E-2</v>
      </c>
      <c r="F59" s="221">
        <f t="shared" si="22"/>
        <v>8.797246972928361E-3</v>
      </c>
      <c r="G59" s="55">
        <f t="shared" si="23"/>
        <v>-0.27434539668196989</v>
      </c>
      <c r="I59" s="21">
        <v>236.52199999999999</v>
      </c>
      <c r="J59" s="142">
        <v>184.721</v>
      </c>
      <c r="K59" s="220">
        <f t="shared" si="24"/>
        <v>6.2665468476584395E-3</v>
      </c>
      <c r="L59" s="221">
        <f t="shared" si="25"/>
        <v>4.8834997372277896E-3</v>
      </c>
      <c r="M59" s="55">
        <f t="shared" si="26"/>
        <v>-0.21901133932572864</v>
      </c>
      <c r="O59" s="240">
        <f t="shared" si="27"/>
        <v>1.5714598932968358</v>
      </c>
      <c r="P59" s="241">
        <f t="shared" si="28"/>
        <v>1.6912899770186505</v>
      </c>
      <c r="Q59" s="55">
        <f t="shared" si="29"/>
        <v>7.6253987921013885E-2</v>
      </c>
    </row>
    <row r="60" spans="1:17" ht="26.25" customHeight="1" thickBot="1">
      <c r="A60" s="12" t="s">
        <v>12</v>
      </c>
      <c r="B60" s="48"/>
      <c r="C60" s="213">
        <f>C48+C49+C50+C53+C57+C58+C59</f>
        <v>117416.40000000002</v>
      </c>
      <c r="D60" s="226">
        <f>D48+D49+D50+D53+D57+D58+D59</f>
        <v>124151.34000000003</v>
      </c>
      <c r="E60" s="222">
        <f>E48+E49+E50+E53+E57+E58+E59</f>
        <v>1</v>
      </c>
      <c r="F60" s="223">
        <f>F48+F49+F50+F53+F57+F58+F59</f>
        <v>0.99999999999999989</v>
      </c>
      <c r="G60" s="55">
        <f t="shared" si="23"/>
        <v>5.7359448935583111E-2</v>
      </c>
      <c r="H60" s="1"/>
      <c r="I60" s="213">
        <f>I48+I49+I50+I53+I57+I58+I59</f>
        <v>37743.593999999997</v>
      </c>
      <c r="J60" s="226">
        <f>J48+J49+J50+J53+J57+J58+J59</f>
        <v>37825.536999999997</v>
      </c>
      <c r="K60" s="222">
        <f>K48+K49+K50+K53+K57+K58+K59</f>
        <v>1</v>
      </c>
      <c r="L60" s="223">
        <f>L48+L49+L50+L53+L57+L58+L59</f>
        <v>1</v>
      </c>
      <c r="M60" s="55">
        <f t="shared" si="26"/>
        <v>2.1710439127762796E-3</v>
      </c>
      <c r="N60" s="1"/>
      <c r="O60" s="24">
        <f t="shared" si="27"/>
        <v>3.2145078540987453</v>
      </c>
      <c r="P60" s="242">
        <f t="shared" si="28"/>
        <v>3.0467280498140403</v>
      </c>
      <c r="Q60" s="55">
        <f t="shared" si="29"/>
        <v>-5.2194554158818678E-2</v>
      </c>
    </row>
    <row r="66" spans="3:13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>
      <c r="M68" s="119"/>
    </row>
    <row r="69" spans="3:13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ignoredErrors>
    <ignoredError sqref="C13:D13 I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>
      <c r="A1" s="30" t="s">
        <v>200</v>
      </c>
      <c r="B1" s="4"/>
    </row>
    <row r="3" spans="1:19" ht="15.75" thickBot="1"/>
    <row r="4" spans="1:19">
      <c r="A4" s="439" t="s">
        <v>16</v>
      </c>
      <c r="B4" s="422"/>
      <c r="C4" s="422"/>
      <c r="D4" s="422"/>
      <c r="E4" s="458" t="s">
        <v>1</v>
      </c>
      <c r="F4" s="456"/>
      <c r="G4" s="451" t="s">
        <v>102</v>
      </c>
      <c r="H4" s="451"/>
      <c r="I4" s="130" t="s">
        <v>0</v>
      </c>
      <c r="K4" s="452" t="s">
        <v>19</v>
      </c>
      <c r="L4" s="451"/>
      <c r="M4" s="461" t="s">
        <v>13</v>
      </c>
      <c r="N4" s="462"/>
      <c r="O4" s="130" t="s">
        <v>0</v>
      </c>
      <c r="Q4" s="450" t="s">
        <v>22</v>
      </c>
      <c r="R4" s="451"/>
      <c r="S4" s="130" t="s">
        <v>0</v>
      </c>
    </row>
    <row r="5" spans="1:19">
      <c r="A5" s="457"/>
      <c r="B5" s="423"/>
      <c r="C5" s="423"/>
      <c r="D5" s="423"/>
      <c r="E5" s="459" t="s">
        <v>68</v>
      </c>
      <c r="F5" s="449"/>
      <c r="G5" s="453" t="str">
        <f>E5</f>
        <v>dez</v>
      </c>
      <c r="H5" s="453"/>
      <c r="I5" s="131" t="s">
        <v>140</v>
      </c>
      <c r="K5" s="448" t="str">
        <f>E5</f>
        <v>dez</v>
      </c>
      <c r="L5" s="453"/>
      <c r="M5" s="454" t="str">
        <f>E5</f>
        <v>dez</v>
      </c>
      <c r="N5" s="455"/>
      <c r="O5" s="131" t="str">
        <f>I5</f>
        <v>2025 /2024</v>
      </c>
      <c r="Q5" s="448" t="str">
        <f>E5</f>
        <v>dez</v>
      </c>
      <c r="R5" s="449"/>
      <c r="S5" s="131" t="str">
        <f>O5</f>
        <v>2025 /2024</v>
      </c>
    </row>
    <row r="6" spans="1:19" ht="19.5" customHeight="1" thickBot="1">
      <c r="A6" s="440"/>
      <c r="B6" s="463"/>
      <c r="C6" s="463"/>
      <c r="D6" s="463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>
      <c r="A7" s="12" t="s">
        <v>20</v>
      </c>
      <c r="B7" s="13"/>
      <c r="C7" s="13"/>
      <c r="D7" s="13"/>
      <c r="E7" s="17">
        <v>98421.509999999966</v>
      </c>
      <c r="F7" s="145">
        <v>92883.989999999903</v>
      </c>
      <c r="G7" s="243">
        <f>E7/E15</f>
        <v>0.45599732688293731</v>
      </c>
      <c r="H7" s="244">
        <f>F7/F15</f>
        <v>0.42796714249242268</v>
      </c>
      <c r="I7" s="164">
        <f t="shared" ref="I7:I18" si="0">(F7-E7)/E7</f>
        <v>-5.6263310733599435E-2</v>
      </c>
      <c r="J7" s="1"/>
      <c r="K7" s="17">
        <v>29612.303999999996</v>
      </c>
      <c r="L7" s="145">
        <v>28665.772000000008</v>
      </c>
      <c r="M7" s="243">
        <f>K7/K15</f>
        <v>0.43963936164877476</v>
      </c>
      <c r="N7" s="244">
        <f>L7/L15</f>
        <v>0.43112058449623863</v>
      </c>
      <c r="O7" s="164">
        <f t="shared" ref="O7:O18" si="1">(L7-K7)/K7</f>
        <v>-3.1964145714564747E-2</v>
      </c>
      <c r="P7" s="1"/>
      <c r="Q7" s="187">
        <f t="shared" ref="Q7:R18" si="2">(K7/E7)*10</f>
        <v>3.0087227883416956</v>
      </c>
      <c r="R7" s="188">
        <f t="shared" si="2"/>
        <v>3.0861908494671724</v>
      </c>
      <c r="S7" s="55">
        <f>(R7-Q7)/Q7</f>
        <v>2.5747822772391238E-2</v>
      </c>
    </row>
    <row r="8" spans="1:19" s="3" customFormat="1" ht="24" customHeight="1">
      <c r="A8" s="46"/>
      <c r="B8" s="177" t="s">
        <v>33</v>
      </c>
      <c r="C8" s="177"/>
      <c r="D8" s="178"/>
      <c r="E8" s="180">
        <v>78050.399999999965</v>
      </c>
      <c r="F8" s="181">
        <v>74886.429999999906</v>
      </c>
      <c r="G8" s="245">
        <f>E8/E7</f>
        <v>0.79302176932664403</v>
      </c>
      <c r="H8" s="246">
        <f>F8/F7</f>
        <v>0.80623614467896976</v>
      </c>
      <c r="I8" s="206">
        <f t="shared" si="0"/>
        <v>-4.0537524471367999E-2</v>
      </c>
      <c r="K8" s="180">
        <v>27195.917999999998</v>
      </c>
      <c r="L8" s="181">
        <v>26496.804000000007</v>
      </c>
      <c r="M8" s="250">
        <f>K8/K7</f>
        <v>0.91839925728170291</v>
      </c>
      <c r="N8" s="246">
        <f>L8/L7</f>
        <v>0.9243359641596256</v>
      </c>
      <c r="O8" s="207">
        <f t="shared" si="1"/>
        <v>-2.5706578465194318E-2</v>
      </c>
      <c r="Q8" s="189">
        <f t="shared" si="2"/>
        <v>3.4844046923526353</v>
      </c>
      <c r="R8" s="190">
        <f t="shared" si="2"/>
        <v>3.5382650768637309</v>
      </c>
      <c r="S8" s="182">
        <f t="shared" ref="S8:S18" si="3">(R8-Q8)/Q8</f>
        <v>1.5457557105609813E-2</v>
      </c>
    </row>
    <row r="9" spans="1:19" ht="24" customHeight="1">
      <c r="A9" s="8"/>
      <c r="B9" t="s">
        <v>37</v>
      </c>
      <c r="E9" s="19">
        <v>7855.4100000000017</v>
      </c>
      <c r="F9" s="140">
        <v>7426.8399999999974</v>
      </c>
      <c r="G9" s="247">
        <f>E9/E7</f>
        <v>7.9813955303063372E-2</v>
      </c>
      <c r="H9" s="215">
        <f>F9/F7</f>
        <v>7.9958236074914577E-2</v>
      </c>
      <c r="I9" s="182">
        <f t="shared" si="0"/>
        <v>-5.4557305092923752E-2</v>
      </c>
      <c r="K9" s="19">
        <v>1188.6910000000003</v>
      </c>
      <c r="L9" s="140">
        <v>1236.6229999999998</v>
      </c>
      <c r="M9" s="247">
        <f>K9/K7</f>
        <v>4.0141793762484689E-2</v>
      </c>
      <c r="N9" s="215">
        <f>L9/L7</f>
        <v>4.31393579771722E-2</v>
      </c>
      <c r="O9" s="182">
        <f t="shared" si="1"/>
        <v>4.032334727864479E-2</v>
      </c>
      <c r="Q9" s="189">
        <f t="shared" si="2"/>
        <v>1.5132131868355694</v>
      </c>
      <c r="R9" s="190">
        <f t="shared" si="2"/>
        <v>1.6650728977600169</v>
      </c>
      <c r="S9" s="182">
        <f t="shared" si="3"/>
        <v>0.10035579404513151</v>
      </c>
    </row>
    <row r="10" spans="1:19" ht="24" customHeight="1" thickBot="1">
      <c r="A10" s="8"/>
      <c r="B10" t="s">
        <v>36</v>
      </c>
      <c r="E10" s="19">
        <v>12515.700000000003</v>
      </c>
      <c r="F10" s="140">
        <v>10570.72</v>
      </c>
      <c r="G10" s="247">
        <f>E10/E7</f>
        <v>0.1271642753702926</v>
      </c>
      <c r="H10" s="215">
        <f>F10/F7</f>
        <v>0.11380561924611561</v>
      </c>
      <c r="I10" s="186">
        <f t="shared" si="0"/>
        <v>-0.15540321356376413</v>
      </c>
      <c r="K10" s="19">
        <v>1227.6949999999999</v>
      </c>
      <c r="L10" s="140">
        <v>932.3449999999998</v>
      </c>
      <c r="M10" s="247">
        <f>K10/K7</f>
        <v>4.1458948955812425E-2</v>
      </c>
      <c r="N10" s="215">
        <f>L10/L7</f>
        <v>3.252467786320213E-2</v>
      </c>
      <c r="O10" s="209">
        <f t="shared" si="1"/>
        <v>-0.24057278069878932</v>
      </c>
      <c r="Q10" s="189">
        <f t="shared" si="2"/>
        <v>0.98092395950685918</v>
      </c>
      <c r="R10" s="190">
        <f t="shared" si="2"/>
        <v>0.88200709128611843</v>
      </c>
      <c r="S10" s="182">
        <f t="shared" si="3"/>
        <v>-0.10084050579258898</v>
      </c>
    </row>
    <row r="11" spans="1:19" ht="24" customHeight="1" thickBot="1">
      <c r="A11" s="12" t="s">
        <v>21</v>
      </c>
      <c r="B11" s="13"/>
      <c r="C11" s="13"/>
      <c r="D11" s="13"/>
      <c r="E11" s="17">
        <v>117416.39999999995</v>
      </c>
      <c r="F11" s="145">
        <v>124151.33999999991</v>
      </c>
      <c r="G11" s="243">
        <f>E11/E15</f>
        <v>0.54400267311706274</v>
      </c>
      <c r="H11" s="244">
        <f>F11/F15</f>
        <v>0.57203285750757726</v>
      </c>
      <c r="I11" s="164">
        <f t="shared" si="0"/>
        <v>5.7359448935582778E-2</v>
      </c>
      <c r="J11" s="1"/>
      <c r="K11" s="17">
        <v>37743.594000000034</v>
      </c>
      <c r="L11" s="145">
        <v>37825.536999999989</v>
      </c>
      <c r="M11" s="243">
        <f>K11/K15</f>
        <v>0.56036063835122529</v>
      </c>
      <c r="N11" s="244">
        <f>L11/L15</f>
        <v>0.56887941550376142</v>
      </c>
      <c r="O11" s="164">
        <f t="shared" si="1"/>
        <v>2.1710439127751208E-3</v>
      </c>
      <c r="Q11" s="191">
        <f t="shared" si="2"/>
        <v>3.2145078540987502</v>
      </c>
      <c r="R11" s="192">
        <f t="shared" si="2"/>
        <v>3.046728049814043</v>
      </c>
      <c r="S11" s="57">
        <f t="shared" si="3"/>
        <v>-5.2194554158819288E-2</v>
      </c>
    </row>
    <row r="12" spans="1:19" s="3" customFormat="1" ht="24" customHeight="1">
      <c r="A12" s="46"/>
      <c r="B12" s="3" t="s">
        <v>33</v>
      </c>
      <c r="E12" s="31">
        <v>89306.829999999958</v>
      </c>
      <c r="F12" s="141">
        <v>93718.559999999896</v>
      </c>
      <c r="G12" s="247">
        <f>E12/E11</f>
        <v>0.76059928596005322</v>
      </c>
      <c r="H12" s="215">
        <f>F12/F11</f>
        <v>0.75487352774444449</v>
      </c>
      <c r="I12" s="206">
        <f t="shared" si="0"/>
        <v>4.9399693170163357E-2</v>
      </c>
      <c r="K12" s="31">
        <v>35021.930000000037</v>
      </c>
      <c r="L12" s="141">
        <v>34675.407999999989</v>
      </c>
      <c r="M12" s="247">
        <f>K12/K11</f>
        <v>0.9278907037840648</v>
      </c>
      <c r="N12" s="215">
        <f>L12/L11</f>
        <v>0.91671951676456032</v>
      </c>
      <c r="O12" s="206">
        <f t="shared" si="1"/>
        <v>-9.8944290049134288E-3</v>
      </c>
      <c r="Q12" s="189">
        <f t="shared" si="2"/>
        <v>3.9215287341404963</v>
      </c>
      <c r="R12" s="190">
        <f t="shared" si="2"/>
        <v>3.699951002234779</v>
      </c>
      <c r="S12" s="182">
        <f t="shared" si="3"/>
        <v>-5.6502896428293474E-2</v>
      </c>
    </row>
    <row r="13" spans="1:19" ht="24" customHeight="1">
      <c r="A13" s="8"/>
      <c r="B13" s="3" t="s">
        <v>37</v>
      </c>
      <c r="D13" s="3"/>
      <c r="E13" s="19">
        <v>12018.699999999999</v>
      </c>
      <c r="F13" s="140">
        <v>11833.650000000005</v>
      </c>
      <c r="G13" s="247">
        <f>E13/E11</f>
        <v>0.10235963630293557</v>
      </c>
      <c r="H13" s="215">
        <f>F13/F11</f>
        <v>9.5316329247835854E-2</v>
      </c>
      <c r="I13" s="182">
        <f t="shared" si="0"/>
        <v>-1.539683992445055E-2</v>
      </c>
      <c r="K13" s="19">
        <v>1405.7099999999998</v>
      </c>
      <c r="L13" s="140">
        <v>1415.21</v>
      </c>
      <c r="M13" s="247">
        <f>K13/K11</f>
        <v>3.7243671071705536E-2</v>
      </c>
      <c r="N13" s="215">
        <f>L13/L11</f>
        <v>3.7414141668365486E-2</v>
      </c>
      <c r="O13" s="182">
        <f t="shared" si="1"/>
        <v>6.7581506854189188E-3</v>
      </c>
      <c r="Q13" s="189">
        <f t="shared" si="2"/>
        <v>1.1696023696406432</v>
      </c>
      <c r="R13" s="190">
        <f t="shared" si="2"/>
        <v>1.1959201091801763</v>
      </c>
      <c r="S13" s="182">
        <f t="shared" si="3"/>
        <v>2.2501441705884313E-2</v>
      </c>
    </row>
    <row r="14" spans="1:19" ht="24" customHeight="1" thickBot="1">
      <c r="A14" s="8"/>
      <c r="B14" t="s">
        <v>36</v>
      </c>
      <c r="E14" s="19">
        <v>16090.87</v>
      </c>
      <c r="F14" s="140">
        <v>18599.13</v>
      </c>
      <c r="G14" s="247">
        <f>E14/E11</f>
        <v>0.13704107773701124</v>
      </c>
      <c r="H14" s="215">
        <f>F14/F11</f>
        <v>0.14981014300771955</v>
      </c>
      <c r="I14" s="186">
        <f t="shared" si="0"/>
        <v>0.15588094366556937</v>
      </c>
      <c r="K14" s="19">
        <v>1315.9540000000002</v>
      </c>
      <c r="L14" s="140">
        <v>1734.9190000000001</v>
      </c>
      <c r="M14" s="247">
        <f>K14/K11</f>
        <v>3.4865625144229744E-2</v>
      </c>
      <c r="N14" s="215">
        <f>L14/L11</f>
        <v>4.5866341567074136E-2</v>
      </c>
      <c r="O14" s="209">
        <f t="shared" si="1"/>
        <v>0.31837359056623549</v>
      </c>
      <c r="Q14" s="189">
        <f t="shared" si="2"/>
        <v>0.81782650658416856</v>
      </c>
      <c r="R14" s="190">
        <f t="shared" si="2"/>
        <v>0.93279578130805052</v>
      </c>
      <c r="S14" s="182">
        <f t="shared" si="3"/>
        <v>0.1405790516671761</v>
      </c>
    </row>
    <row r="15" spans="1:19" ht="24" customHeight="1" thickBot="1">
      <c r="A15" s="12" t="s">
        <v>12</v>
      </c>
      <c r="B15" s="13"/>
      <c r="C15" s="13"/>
      <c r="D15" s="13"/>
      <c r="E15" s="17">
        <v>215837.90999999992</v>
      </c>
      <c r="F15" s="145">
        <v>217035.32999999981</v>
      </c>
      <c r="G15" s="243">
        <f>G7+G11</f>
        <v>1</v>
      </c>
      <c r="H15" s="244">
        <f>H7+H11</f>
        <v>1</v>
      </c>
      <c r="I15" s="164">
        <f t="shared" si="0"/>
        <v>5.5477742533732695E-3</v>
      </c>
      <c r="J15" s="1"/>
      <c r="K15" s="17">
        <v>67355.89800000003</v>
      </c>
      <c r="L15" s="145">
        <v>66491.308999999994</v>
      </c>
      <c r="M15" s="243">
        <f>M7+M11</f>
        <v>1</v>
      </c>
      <c r="N15" s="244">
        <f>N7+N11</f>
        <v>1</v>
      </c>
      <c r="O15" s="164">
        <f t="shared" si="1"/>
        <v>-1.2836129064748509E-2</v>
      </c>
      <c r="Q15" s="191">
        <f t="shared" si="2"/>
        <v>3.1206704142011037</v>
      </c>
      <c r="R15" s="192">
        <f t="shared" si="2"/>
        <v>3.0636168314163434</v>
      </c>
      <c r="S15" s="57">
        <f t="shared" si="3"/>
        <v>-1.8282476266999845E-2</v>
      </c>
    </row>
    <row r="16" spans="1:19" s="42" customFormat="1" ht="24" customHeight="1">
      <c r="A16" s="179"/>
      <c r="B16" s="177" t="s">
        <v>33</v>
      </c>
      <c r="C16" s="177"/>
      <c r="D16" s="178"/>
      <c r="E16" s="180">
        <f>E8+E12</f>
        <v>167357.22999999992</v>
      </c>
      <c r="F16" s="181">
        <f t="shared" ref="F16:F17" si="4">F8+F12</f>
        <v>168604.98999999982</v>
      </c>
      <c r="G16" s="245">
        <f>E16/E15</f>
        <v>0.77538385170612512</v>
      </c>
      <c r="H16" s="246">
        <f>F16/F15</f>
        <v>0.7768550401448463</v>
      </c>
      <c r="I16" s="207">
        <f t="shared" si="0"/>
        <v>7.4556683329420155E-3</v>
      </c>
      <c r="J16" s="3"/>
      <c r="K16" s="180">
        <f t="shared" ref="K16:L18" si="5">K8+K12</f>
        <v>62217.848000000035</v>
      </c>
      <c r="L16" s="181">
        <f t="shared" si="5"/>
        <v>61172.212</v>
      </c>
      <c r="M16" s="250">
        <f>K16/K15</f>
        <v>0.92371789030264295</v>
      </c>
      <c r="N16" s="246">
        <f>L16/L15</f>
        <v>0.92000312401730588</v>
      </c>
      <c r="O16" s="207">
        <f t="shared" si="1"/>
        <v>-1.6806045750731115E-2</v>
      </c>
      <c r="P16" s="3"/>
      <c r="Q16" s="189">
        <f t="shared" si="2"/>
        <v>3.7176671721920869</v>
      </c>
      <c r="R16" s="190">
        <f t="shared" si="2"/>
        <v>3.6281376962805236</v>
      </c>
      <c r="S16" s="182">
        <f t="shared" si="3"/>
        <v>-2.408216544537338E-2</v>
      </c>
    </row>
    <row r="17" spans="1:19" ht="24" customHeight="1">
      <c r="A17" s="8"/>
      <c r="B17" s="3" t="s">
        <v>37</v>
      </c>
      <c r="C17" s="3"/>
      <c r="D17" s="183"/>
      <c r="E17" s="19">
        <f>E9+E13</f>
        <v>19874.11</v>
      </c>
      <c r="F17" s="140">
        <f t="shared" si="4"/>
        <v>19260.490000000002</v>
      </c>
      <c r="G17" s="248">
        <f>E17/E15</f>
        <v>9.2078866034238413E-2</v>
      </c>
      <c r="H17" s="215">
        <f>F17/F15</f>
        <v>8.8743569998488342E-2</v>
      </c>
      <c r="I17" s="182">
        <f t="shared" si="0"/>
        <v>-3.087534485820995E-2</v>
      </c>
      <c r="K17" s="19">
        <f t="shared" si="5"/>
        <v>2594.4009999999998</v>
      </c>
      <c r="L17" s="140">
        <f t="shared" si="5"/>
        <v>2651.8329999999996</v>
      </c>
      <c r="M17" s="247">
        <f>K17/K15</f>
        <v>3.8517799881459508E-2</v>
      </c>
      <c r="N17" s="215">
        <f>L17/L15</f>
        <v>3.988240026978563E-2</v>
      </c>
      <c r="O17" s="182">
        <f t="shared" si="1"/>
        <v>2.2136901735699221E-2</v>
      </c>
      <c r="Q17" s="189">
        <f t="shared" si="2"/>
        <v>1.3054174501399054</v>
      </c>
      <c r="R17" s="190">
        <f t="shared" si="2"/>
        <v>1.3768253040291287</v>
      </c>
      <c r="S17" s="182">
        <f t="shared" si="3"/>
        <v>5.4701163893259082E-2</v>
      </c>
    </row>
    <row r="18" spans="1:19" ht="24" customHeight="1" thickBot="1">
      <c r="A18" s="9"/>
      <c r="B18" s="184" t="s">
        <v>36</v>
      </c>
      <c r="C18" s="184"/>
      <c r="D18" s="185"/>
      <c r="E18" s="21">
        <f>E10+E14</f>
        <v>28606.570000000003</v>
      </c>
      <c r="F18" s="142">
        <f>F10+F14</f>
        <v>29169.85</v>
      </c>
      <c r="G18" s="249">
        <f>E18/E15</f>
        <v>0.13253728225963649</v>
      </c>
      <c r="H18" s="221">
        <f>F18/F15</f>
        <v>0.13440138985666539</v>
      </c>
      <c r="I18" s="208">
        <f t="shared" si="0"/>
        <v>1.9690581569198794E-2</v>
      </c>
      <c r="K18" s="21">
        <f t="shared" si="5"/>
        <v>2543.6490000000003</v>
      </c>
      <c r="L18" s="142">
        <f t="shared" si="5"/>
        <v>2667.2640000000001</v>
      </c>
      <c r="M18" s="249">
        <f>K18/K15</f>
        <v>3.7764309815897623E-2</v>
      </c>
      <c r="N18" s="221">
        <f>L18/L15</f>
        <v>4.011447571290859E-2</v>
      </c>
      <c r="O18" s="208">
        <f t="shared" si="1"/>
        <v>4.8597506967352717E-2</v>
      </c>
      <c r="Q18" s="193">
        <f t="shared" si="2"/>
        <v>0.88918349875570546</v>
      </c>
      <c r="R18" s="194">
        <f t="shared" si="2"/>
        <v>0.91439071507052672</v>
      </c>
      <c r="S18" s="186">
        <f t="shared" si="3"/>
        <v>2.8348722564122499E-2</v>
      </c>
    </row>
    <row r="19" spans="1:19" ht="6.75" customHeight="1">
      <c r="Q19" s="195"/>
      <c r="R19" s="195"/>
    </row>
    <row r="20" spans="1:19">
      <c r="Q20"/>
      <c r="R20"/>
    </row>
    <row r="21" spans="1:19">
      <c r="Q21"/>
      <c r="R21"/>
    </row>
    <row r="22" spans="1:19">
      <c r="Q22"/>
      <c r="R22"/>
    </row>
    <row r="23" spans="1:19">
      <c r="Q23"/>
      <c r="R23"/>
    </row>
    <row r="24" spans="1:19">
      <c r="Q24"/>
      <c r="R24"/>
    </row>
    <row r="25" spans="1:19">
      <c r="Q25"/>
      <c r="R25"/>
    </row>
    <row r="26" spans="1:19">
      <c r="Q26"/>
      <c r="R26"/>
    </row>
    <row r="27" spans="1:19" ht="19.5" customHeight="1">
      <c r="Q27"/>
      <c r="R27"/>
    </row>
    <row r="28" spans="1:19" ht="24" customHeight="1">
      <c r="Q28"/>
      <c r="R28"/>
    </row>
    <row r="29" spans="1:19" ht="24" customHeight="1">
      <c r="Q29"/>
      <c r="R29"/>
    </row>
    <row r="30" spans="1:19" ht="24" customHeight="1">
      <c r="Q30"/>
      <c r="R30"/>
    </row>
    <row r="31" spans="1:19" ht="24" customHeight="1">
      <c r="Q31"/>
      <c r="R31"/>
    </row>
    <row r="32" spans="1:19" ht="24" customHeight="1">
      <c r="Q32"/>
      <c r="R32"/>
    </row>
    <row r="33" spans="17:18" ht="24" customHeight="1">
      <c r="Q33"/>
      <c r="R33"/>
    </row>
    <row r="34" spans="17:18" ht="24" customHeight="1">
      <c r="Q34"/>
      <c r="R34"/>
    </row>
    <row r="35" spans="17:18" ht="24" customHeight="1">
      <c r="Q35"/>
      <c r="R35"/>
    </row>
    <row r="36" spans="17:18" ht="24" customHeight="1">
      <c r="Q36"/>
      <c r="R36"/>
    </row>
    <row r="37" spans="17:18" ht="24" customHeight="1">
      <c r="Q37"/>
      <c r="R37"/>
    </row>
    <row r="38" spans="17:18" ht="24" customHeight="1">
      <c r="Q38"/>
      <c r="R38"/>
    </row>
    <row r="39" spans="17:18" ht="24" customHeight="1">
      <c r="Q39"/>
      <c r="R39"/>
    </row>
    <row r="40" spans="17:18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6</vt:lpstr>
      <vt:lpstr>5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2026-02-27T12:14:29Z</dcterms:modified>
</cp:coreProperties>
</file>